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0115" windowHeight="6210" activeTab="0"/>
  </bookViews>
  <sheets>
    <sheet name="Table 8.3" sheetId="1" r:id="rId1"/>
    <sheet name="Table 8.2.1.1" sheetId="2" r:id="rId2"/>
  </sheets>
  <externalReferences>
    <externalReference r:id="rId5"/>
  </externalReferences>
  <definedNames>
    <definedName name="_xlnm.Print_Area" localSheetId="0">'Table 8.3'!$A$1:$P$99</definedName>
  </definedNames>
  <calcPr fullCalcOnLoad="1"/>
</workbook>
</file>

<file path=xl/sharedStrings.xml><?xml version="1.0" encoding="utf-8"?>
<sst xmlns="http://schemas.openxmlformats.org/spreadsheetml/2006/main" count="561" uniqueCount="159">
  <si>
    <t>Table 8.2.1.1. Computation of National Income for Health Services</t>
  </si>
  <si>
    <t>[Levels in millions of dollars unless otherwise shown]</t>
  </si>
  <si>
    <t>YEAR</t>
  </si>
  <si>
    <t>HEALTH SERVICES</t>
  </si>
  <si>
    <t>ALL SERVICES</t>
  </si>
  <si>
    <t>Employee compensation</t>
  </si>
  <si>
    <t>Proprietor's &amp; rental income</t>
  </si>
  <si>
    <t>Corporate profits before taxes</t>
  </si>
  <si>
    <t xml:space="preserve">Net interest </t>
  </si>
  <si>
    <t>Current surplus of government enterprises</t>
  </si>
  <si>
    <t>Total national income for all services</t>
  </si>
  <si>
    <t>Employee comp-ensation</t>
  </si>
  <si>
    <t>National income for health services</t>
  </si>
  <si>
    <t>Summed total from components</t>
  </si>
  <si>
    <t>Estimated aggregate total</t>
  </si>
  <si>
    <t>Percent difference</t>
  </si>
  <si>
    <t>NR</t>
  </si>
  <si>
    <t>NA</t>
  </si>
  <si>
    <t>Notes</t>
  </si>
  <si>
    <t>[A]</t>
  </si>
  <si>
    <t>[B]</t>
  </si>
  <si>
    <t>[C]</t>
  </si>
  <si>
    <t>[D]</t>
  </si>
  <si>
    <t>[F]</t>
  </si>
  <si>
    <t>[G]</t>
  </si>
  <si>
    <t>[H]</t>
  </si>
  <si>
    <t>[I]</t>
  </si>
  <si>
    <t>[J]</t>
  </si>
  <si>
    <t>[K]</t>
  </si>
  <si>
    <t>[L]</t>
  </si>
  <si>
    <t>Update:</t>
  </si>
  <si>
    <t>Note:</t>
  </si>
  <si>
    <t xml:space="preserve">Due to limitations on the level of industry detail reported in the National Income and Products Accounts, all figures in this table are restricted to ambulatory health care services, hospitals, and nursing and residential care facilities. Thus, it excludes certain industry groups related to health care that do not fall under the health services industry code, including a) medical products purchased from retail outlets; b) prescription drugs; c) other non-durable medical products such at OTC drugs and medical sundries; and d) durable medical products purchased from retail outlets such as contact lenses, eyeglasses and related ophthalmic products, surgical/orthopedic products, medical equipment rentals, oxygen, and hearing aids. </t>
  </si>
  <si>
    <t>Notes:</t>
  </si>
  <si>
    <t xml:space="preserve">All figures are calculated by author as the sum of BEA estimates for ambulatory health care services, hospitals, and nursing and residential care facilities reported in [S4]. </t>
  </si>
  <si>
    <t>All figures are BEA estimates reported in  [S5]. Data for years 2000-2009 calculated by author in [P1].</t>
  </si>
  <si>
    <t>All figures are BEA estimates reported in  [S7]. Data for years 2008-2009 calculated by author in [P2].</t>
  </si>
  <si>
    <t>All figures calculated by author by multiplying employee compensation for health services times the average ratio of interest/(compensation + proprietor and rental income) for health care and social assistance services, as derived in [P3]. This ratio was much less volatile than the ratio of net interest for health care and social assistance to net interest for all services (also shown in [P3].</t>
  </si>
  <si>
    <t>All figures calculated by author as the sum of the six components shown.</t>
  </si>
  <si>
    <t xml:space="preserve">All figures through 1997 are BEA estimates reported in [S5]. Figures for 1998-2009 are calculated by author in [P4]. </t>
  </si>
  <si>
    <t>All figures through 1997 are BEA estimates reported in [S7]. Figures from 1998-2009 are calculated by author in [P2].</t>
  </si>
  <si>
    <t>All figures through 1997 are BEA estimates reported in [S3]. Figures from 1998-2009 are calculated by author in [P3].</t>
  </si>
  <si>
    <t>All figures are BEA estimates for the U.S. Postal Service reported in [S1].</t>
  </si>
  <si>
    <t>All figures from 1948-1997 are the total reported for "services" in [S2]. All other figures are calculated by author in [P4].</t>
  </si>
  <si>
    <t>All figures calculated by author: 100 x (Estimated Total)/(Reported Total) - 100.</t>
  </si>
  <si>
    <t>Parameters:</t>
  </si>
  <si>
    <t>[P1]</t>
  </si>
  <si>
    <t>Proprietor's and Rental Income</t>
  </si>
  <si>
    <t xml:space="preserve">Calendar Year </t>
  </si>
  <si>
    <t>Proprietor's &amp; Rental Income, Health Care</t>
  </si>
  <si>
    <t>Proprietor's &amp; Rental Income, All Services</t>
  </si>
  <si>
    <t>Health care &amp; social assistance</t>
  </si>
  <si>
    <t>Health care</t>
  </si>
  <si>
    <t>Ratio: HC/ (HC &amp; SA)</t>
  </si>
  <si>
    <t>Estimated health care only</t>
  </si>
  <si>
    <t>All services</t>
  </si>
  <si>
    <t>Estimated services based on 4 subcom-ponents</t>
  </si>
  <si>
    <t>Ratio: (All Services)/ (Estimated Services)</t>
  </si>
  <si>
    <t>Estimated services total</t>
  </si>
  <si>
    <t>[P1a]</t>
  </si>
  <si>
    <t>[P1b]</t>
  </si>
  <si>
    <t>[P1c]</t>
  </si>
  <si>
    <t>[P1d]</t>
  </si>
  <si>
    <t>[P1e]</t>
  </si>
  <si>
    <t>[P1f]</t>
  </si>
  <si>
    <t>All figures are BEA estimates reported in Table 6.12D [S5].</t>
  </si>
  <si>
    <t>All figures are BEA estimates reported in Table 6.12C [S5].</t>
  </si>
  <si>
    <t>Ratio for 2001-2009 is calculated by author as the average of the ratios shown for 1998-2000.</t>
  </si>
  <si>
    <t>All figures are calculated by author: (Health Care and Social Assistance) x (Ratio).</t>
  </si>
  <si>
    <t xml:space="preserve">All figures are BEA estimates reported in Table 6.12D [S5]. For years 2001-2009, no aggregate figure is reported for "services," so figures are calculated by author as the sum of the reported BEA estimates of national income for 4 service categories. These include 1) professional and business services (which includes professional, scientific, and technical services; management of companies and enterprises; administrative and support and waste management and remediation services); 2) educational services; health care and social assistance; 3) arts, entertainment, and recreation; accommodation and food services; and 4) other services, except government. </t>
  </si>
  <si>
    <t>All figures are calculated by author: (Estimated Services) x (Ratio).</t>
  </si>
  <si>
    <t>[P2]</t>
  </si>
  <si>
    <t>Corporate Profits Before Taxes</t>
  </si>
  <si>
    <t>Estimated total for all services</t>
  </si>
  <si>
    <t>[P2a]</t>
  </si>
  <si>
    <t>[P2b]</t>
  </si>
  <si>
    <t>[P2c]</t>
  </si>
  <si>
    <t>[P2d]</t>
  </si>
  <si>
    <t>[P2e]</t>
  </si>
  <si>
    <t>All figures reported in Table 6.17D [S7].</t>
  </si>
  <si>
    <t>All figures reported in Table 6.17C [S7].</t>
  </si>
  <si>
    <t>Ratios for 2008-2009 are calculated by author using a least squares trendline derived from the ratios shown for 1998-2007.</t>
  </si>
  <si>
    <t>All figures are calculated by author: Health Care and Social Assistance x Ratio.</t>
  </si>
  <si>
    <t xml:space="preserve">For years 1998-2009, no aggregate figure is reported for "Services," so figures are calculated by author as the sum of the reported BEA estimates of national income for 4 service categories described in note [P1e]. </t>
  </si>
  <si>
    <t>[P3]</t>
  </si>
  <si>
    <t>Net Interest</t>
  </si>
  <si>
    <t>Ratio: HC &amp; SA/ (All Services)</t>
  </si>
  <si>
    <t>Employee compensation, HC &amp; SA</t>
  </si>
  <si>
    <t>Proprietor &amp; rental income, HC &amp; SA</t>
  </si>
  <si>
    <t>Ratio: Interest/ (Comp-ensation + Proprietor income)</t>
  </si>
  <si>
    <t>Average</t>
  </si>
  <si>
    <t>[P3a]</t>
  </si>
  <si>
    <t>[P3b]</t>
  </si>
  <si>
    <t>[P3c]</t>
  </si>
  <si>
    <t>[P3d]</t>
  </si>
  <si>
    <t>[P3e]</t>
  </si>
  <si>
    <t>[P3f]</t>
  </si>
  <si>
    <t>[P3g]</t>
  </si>
  <si>
    <t>All figures reported in Table 6.15C [S6].</t>
  </si>
  <si>
    <t xml:space="preserve">All figures reported in Table 6.15D [S6]. For years 1998-2009, no aggregate figure is reported for "Services," so figures are calculated by author as the sum of the reported BEA estimates of national income for 4 service categories described in note [P1e]. </t>
  </si>
  <si>
    <t xml:space="preserve">Figures shown include employee compensation for health services and social assistance, as reported in [S4]. </t>
  </si>
  <si>
    <t xml:space="preserve">Figures shown include proprietor and rental income for health services and social assistance, as reported in Table 6.12D [S5]. </t>
  </si>
  <si>
    <t>[P4]</t>
  </si>
  <si>
    <t>National Income and Employee Compensation, All Services</t>
  </si>
  <si>
    <t>National Income (billions)</t>
  </si>
  <si>
    <t>Ratio: 2008/ 1975</t>
  </si>
  <si>
    <t>Adjusted NHE/capita estimate</t>
  </si>
  <si>
    <t>Employee Compensation (billions)</t>
  </si>
  <si>
    <t>Assumed Ratio: (All Services)/ (Estimated Services)</t>
  </si>
  <si>
    <t>[P4a]</t>
  </si>
  <si>
    <t>[P4b]</t>
  </si>
  <si>
    <t>[P4c]</t>
  </si>
  <si>
    <t>[P4d]</t>
  </si>
  <si>
    <t>[P4e]</t>
  </si>
  <si>
    <t>[P4f]</t>
  </si>
  <si>
    <t>All figures are BEA estimates reported in [S2].</t>
  </si>
  <si>
    <t xml:space="preserve">All figures reported in [S3]. For years 1998-2009, no aggregate figure is reported for "Services," so figures are calculated by author as the sum of the reported BEA estimates of national income for 4 service categories described in note [P1e]. </t>
  </si>
  <si>
    <t>Ratios for 2000-2009 are calculated by author using a least squares trendline derived from the ratios from the preceding 3 years.</t>
  </si>
  <si>
    <t xml:space="preserve">All figures reported in Table 6.2D [S4]. For years 1998-2009, no aggregate figure is reported for "Services," so figures are calculated by author as the sum of the reported BEA estimates of national income for 4 service categories described in note [P1e]. </t>
  </si>
  <si>
    <t>Unlike the other components of national income, there were no overlapping figures available for 1998-2000 from which to compare estimates using the historical definition of "services" and the estimated total derived using the services listed in note [P1e]. Since employee compensation constitutes the lion's share of national income, the ratios derived from national income were assumed to approximate the correct ratios for employee compensation.</t>
  </si>
  <si>
    <t>Sources:</t>
  </si>
  <si>
    <t>[S1]</t>
  </si>
  <si>
    <r>
      <rPr>
        <b/>
        <sz val="8"/>
        <color indexed="8"/>
        <rFont val="News gothic condensed"/>
        <family val="0"/>
      </rPr>
      <t>U.S. Department of Commerce, Bureau of Economic Analysis</t>
    </r>
    <r>
      <rPr>
        <sz val="8"/>
        <color indexed="8"/>
        <rFont val="News gothic condensed"/>
        <family val="0"/>
      </rPr>
      <t xml:space="preserve">.  </t>
    </r>
    <r>
      <rPr>
        <i/>
        <sz val="8"/>
        <color indexed="8"/>
        <rFont val="News gothic condensed"/>
        <family val="0"/>
      </rPr>
      <t>National Income and Product Accounts</t>
    </r>
    <r>
      <rPr>
        <sz val="8"/>
        <color indexed="8"/>
        <rFont val="News gothic condensed"/>
        <family val="0"/>
      </rPr>
      <t>. Table 3.8. Current Surplus of Government Enterprises.  Last revised August 5, 2010. http://www.bea.gov/national/nipaweb/TableView.asp?SelectedTable=284&amp;Freq=Year&amp;FirstYear=2008&amp;LastYear=2009 (accessed October 6, 2010).</t>
    </r>
  </si>
  <si>
    <t>[S2]</t>
  </si>
  <si>
    <r>
      <rPr>
        <b/>
        <sz val="8"/>
        <color indexed="8"/>
        <rFont val="News gothic condensed"/>
        <family val="0"/>
      </rPr>
      <t>U.S. Department of Commerce, Bureau of Economic Analysis</t>
    </r>
    <r>
      <rPr>
        <sz val="8"/>
        <color indexed="8"/>
        <rFont val="News gothic condensed"/>
        <family val="0"/>
      </rPr>
      <t xml:space="preserve">.  </t>
    </r>
    <r>
      <rPr>
        <i/>
        <sz val="8"/>
        <color indexed="8"/>
        <rFont val="News gothic condensed"/>
        <family val="0"/>
      </rPr>
      <t>National Income and Product Accounts</t>
    </r>
    <r>
      <rPr>
        <sz val="8"/>
        <color indexed="8"/>
        <rFont val="News gothic condensed"/>
        <family val="0"/>
      </rPr>
      <t>. Tables 6.1B-C: National Income Without Capital Consumption Adjustment by Industry. Last updated August 17, 2009. http://www.bea.gov/national/nipaweb/TableView.asp?SelectedTable=181&amp;ViewSeries=NO&amp;Java=no&amp;Request3Place=N&amp;3Place=N&amp;FromView=YES&amp;Freq=Year&amp;FirstYear=2001&amp;LastYear=2010&amp;3Place=N&amp;Update=Update&amp;JavaBox=no#Mid (accessed June 4, 2010).</t>
    </r>
  </si>
  <si>
    <t>[S3]</t>
  </si>
  <si>
    <r>
      <rPr>
        <b/>
        <sz val="8"/>
        <color indexed="8"/>
        <rFont val="News gothic condensed"/>
        <family val="0"/>
      </rPr>
      <t>U.S. Department of Commerce, Bureau of Economic Analysis</t>
    </r>
    <r>
      <rPr>
        <sz val="8"/>
        <color indexed="8"/>
        <rFont val="News gothic condensed"/>
        <family val="0"/>
      </rPr>
      <t xml:space="preserve">.  </t>
    </r>
    <r>
      <rPr>
        <i/>
        <sz val="8"/>
        <color indexed="8"/>
        <rFont val="News gothic condensed"/>
        <family val="0"/>
      </rPr>
      <t>National Income and Product Accounts</t>
    </r>
    <r>
      <rPr>
        <sz val="8"/>
        <color indexed="8"/>
        <rFont val="News gothic condensed"/>
        <family val="0"/>
      </rPr>
      <t>. Table 6.1D: National Income Without Capital Consumption Adjustment by Industry. Last updated October 29, 2010. http://www.bea.gov/national/nipaweb/TableView.asp?SelectedTable=181&amp;ViewSeries=NO&amp;Java=no&amp;Request3Place=N&amp;3Place=N&amp;FromView=YES&amp;Freq=Year&amp;FirstYear=2001&amp;LastYear=2010&amp;3Place=N&amp;Update=Update&amp;JavaBox=no#Mid (accessed November 14, 2010).</t>
    </r>
  </si>
  <si>
    <t>[S4]</t>
  </si>
  <si>
    <r>
      <rPr>
        <b/>
        <sz val="8"/>
        <color indexed="8"/>
        <rFont val="News gothic condensed"/>
        <family val="0"/>
      </rPr>
      <t>U.S. Department of Commerce, Bureau of Economic Analysis</t>
    </r>
    <r>
      <rPr>
        <sz val="8"/>
        <color indexed="8"/>
        <rFont val="News gothic condensed"/>
        <family val="0"/>
      </rPr>
      <t xml:space="preserve">. </t>
    </r>
    <r>
      <rPr>
        <i/>
        <sz val="8"/>
        <color indexed="8"/>
        <rFont val="News gothic condensed"/>
        <family val="0"/>
      </rPr>
      <t>National Income and Product Accounts</t>
    </r>
    <r>
      <rPr>
        <sz val="8"/>
        <color indexed="8"/>
        <rFont val="News gothic condensed"/>
        <family val="0"/>
      </rPr>
      <t>. Table 6.2A-D. Compensation of Employees by Industry. Last revised August 20, 2009. Available at:  http://www.bea.gov/national/nipaweb/TableView.asp?SelectedTable=185&amp;Freq=Year&amp;FirstYear=2007&amp;LastYear=2008 (accessed May 26, 2010).</t>
    </r>
  </si>
  <si>
    <t>[S5]</t>
  </si>
  <si>
    <r>
      <rPr>
        <b/>
        <sz val="8"/>
        <color indexed="8"/>
        <rFont val="News gothic condensed"/>
        <family val="0"/>
      </rPr>
      <t>U.S. Department of Commerce, Bureau of Economic Analysis</t>
    </r>
    <r>
      <rPr>
        <sz val="8"/>
        <color indexed="8"/>
        <rFont val="News gothic condensed"/>
        <family val="0"/>
      </rPr>
      <t xml:space="preserve">. </t>
    </r>
    <r>
      <rPr>
        <i/>
        <sz val="8"/>
        <color indexed="8"/>
        <rFont val="News gothic condensed"/>
        <family val="0"/>
      </rPr>
      <t>National Income and Product Accounts</t>
    </r>
    <r>
      <rPr>
        <sz val="8"/>
        <color indexed="8"/>
        <rFont val="News gothic condensed"/>
        <family val="0"/>
      </rPr>
      <t>. Table 6.12a-d. Nonfarm Proprietors' Income by Industry. Last revised August 5, 2010. http://www.bea.gov/national/nipaweb/TableView.asp?SelectedTable=223&amp;ViewSeries=NO&amp;Java=no&amp;Request3Place=N&amp;3Place=N&amp;FromView=YES&amp;Freq=Year&amp;FirstYear=1998&amp;LastYear=2008&amp;3Place=N&amp;AllYearsChk=YES&amp;Update=Update&amp;JavaBox=no#Mid (accessed October 4, 2010).</t>
    </r>
  </si>
  <si>
    <t>[S6]</t>
  </si>
  <si>
    <r>
      <rPr>
        <b/>
        <sz val="8"/>
        <color indexed="8"/>
        <rFont val="News gothic condensed"/>
        <family val="0"/>
      </rPr>
      <t>U.S. Department of Commerce, Bureau of Economic Analysis</t>
    </r>
    <r>
      <rPr>
        <sz val="8"/>
        <color indexed="8"/>
        <rFont val="News gothic condensed"/>
        <family val="0"/>
      </rPr>
      <t xml:space="preserve">. </t>
    </r>
    <r>
      <rPr>
        <i/>
        <sz val="8"/>
        <color indexed="8"/>
        <rFont val="News gothic condensed"/>
        <family val="0"/>
      </rPr>
      <t xml:space="preserve"> National Income and Product Accounts</t>
    </r>
    <r>
      <rPr>
        <sz val="8"/>
        <color indexed="8"/>
        <rFont val="News gothic condensed"/>
        <family val="0"/>
      </rPr>
      <t>. Table 6.15: Net Interest by Industry. Last updated August 5, 2010. http://www.bea.gov/national/nipaweb/TableView.asp?SelectedTable=235&amp;Freq=Year&amp;FirstYear=2007&amp;LastYear=2008 (accessed October 5, 2010).</t>
    </r>
  </si>
  <si>
    <t>[S7]</t>
  </si>
  <si>
    <r>
      <rPr>
        <b/>
        <sz val="8"/>
        <color indexed="8"/>
        <rFont val="News gothic condensed"/>
        <family val="0"/>
      </rPr>
      <t>U.S. Department of Commerce, Bureau of Economic Analysis</t>
    </r>
    <r>
      <rPr>
        <sz val="8"/>
        <color indexed="8"/>
        <rFont val="News gothic condensed"/>
        <family val="0"/>
      </rPr>
      <t xml:space="preserve">.  </t>
    </r>
    <r>
      <rPr>
        <i/>
        <sz val="8"/>
        <color indexed="8"/>
        <rFont val="News gothic condensed"/>
        <family val="0"/>
      </rPr>
      <t>National Income and Product Accounts</t>
    </r>
    <r>
      <rPr>
        <sz val="8"/>
        <color indexed="8"/>
        <rFont val="News gothic condensed"/>
        <family val="0"/>
      </rPr>
      <t>. Table 6.17 A-D: Corporate Profits Before Tax By Industry. Last updated August 5, 2010. http://www.bea.gov/national/nipaweb/TableView.asp?SelectedTable=243&amp;ViewSeries=NO&amp;Java=no&amp;Request3Place=N&amp;3Place=N&amp;FromView=YES&amp;Freq=Year&amp;FirstYear=1998&amp;LastYear=2008&amp;3Place=N&amp;Update=Update&amp;JavaBox=no#Mid (accessed October 4, 2010).</t>
    </r>
  </si>
  <si>
    <t>Linked Tables: None</t>
  </si>
  <si>
    <t>Table 8.3. Proprietors' and Rental Income as a Percentage of National Income for Selected Industries, 1929-2009</t>
  </si>
  <si>
    <t>PROPRIETOR'S AND RENTAL INCOME (MILLIONS OF DOLLARS)</t>
  </si>
  <si>
    <t>NATIONAL INCOME (MILLIONS OF DOLLARS)</t>
  </si>
  <si>
    <t>PROPRIETOR'S AND RENTAL INCOME AS A PERCENTAGE OF SECTOR'S NATIONAL INCOME</t>
  </si>
  <si>
    <t>DISTRIBUTION OF TOTAL PROPRIETOR'S AND RENTAL INCOME</t>
  </si>
  <si>
    <t>Total</t>
  </si>
  <si>
    <t>Manu-facturing</t>
  </si>
  <si>
    <t>Health Care Services</t>
  </si>
  <si>
    <t>All Other Services</t>
  </si>
  <si>
    <t>Health Care Ser-vices</t>
  </si>
  <si>
    <t>All Other Ser-vices</t>
  </si>
  <si>
    <t>[E]</t>
  </si>
  <si>
    <t>Figures in bold italics estimated by author using sources and methods describes in Notes. All other figures are reported in sources shown.</t>
  </si>
  <si>
    <t>All figures are BEA estimates reported in [S1].</t>
  </si>
  <si>
    <t>All figures are BEA estimates reported in [S1]. Goods include manufacturing of durable and nondurable goods.</t>
  </si>
  <si>
    <t xml:space="preserve">All figures are calculated by author in [S2] using BEA estimates of various components. </t>
  </si>
  <si>
    <t xml:space="preserve">All figures are calculated by author as a residual: (Total Services) - (Health Services), using estimates reported in [S2]. </t>
  </si>
  <si>
    <t>Figures from [S3].</t>
  </si>
  <si>
    <t xml:space="preserve">All figures are calculated by author using data in adjacent columns. </t>
  </si>
  <si>
    <r>
      <rPr>
        <b/>
        <sz val="8"/>
        <color indexed="8"/>
        <rFont val="News gothic condensed"/>
        <family val="0"/>
      </rPr>
      <t xml:space="preserve">U.S. Department of Commerce, Bureau of Economic Analysis. </t>
    </r>
    <r>
      <rPr>
        <i/>
        <sz val="8"/>
        <color indexed="8"/>
        <rFont val="News gothic condensed"/>
        <family val="0"/>
      </rPr>
      <t>National Income and Product Accounts.</t>
    </r>
    <r>
      <rPr>
        <sz val="8"/>
        <color indexed="8"/>
        <rFont val="News gothic condensed"/>
        <family val="0"/>
      </rPr>
      <t xml:space="preserve"> Table 6.12A-D: Nonfarm Proprietors' Income by Industry (Last updated August 2009).  http://www.bea.gov/national/nipaweb/TableView.asp?SelectedTable=220&amp;ViewSeries=NO&amp;Java=no&amp;Request3Place=N&amp;3Place=N&amp;FromView=YES&amp;Freq=Year&amp;FirstYear=1929&amp;LastYear=1948&amp;3Place=N&amp;Update=Update&amp;JavaBox=no#Mid. Accessed June 8, 2010.  </t>
    </r>
  </si>
  <si>
    <r>
      <rPr>
        <b/>
        <sz val="8"/>
        <rFont val="News gothic condensed"/>
        <family val="0"/>
      </rPr>
      <t>Duke University, Center for Health Policy and Inequalities Research</t>
    </r>
    <r>
      <rPr>
        <sz val="8"/>
        <rFont val="News Gothic Condensed"/>
        <family val="0"/>
      </rPr>
      <t xml:space="preserve">. </t>
    </r>
    <r>
      <rPr>
        <i/>
        <sz val="8"/>
        <rFont val="News Gothic Condensed"/>
        <family val="0"/>
      </rPr>
      <t>Table 8.2.1.1. Computation of National Income for Health Services</t>
    </r>
    <r>
      <rPr>
        <sz val="8"/>
        <rFont val="News Gothic Condensed"/>
        <family val="0"/>
      </rPr>
      <t>. Durham: Duke University, November 15, 2010.</t>
    </r>
  </si>
  <si>
    <r>
      <rPr>
        <b/>
        <sz val="8"/>
        <color indexed="8"/>
        <rFont val="News gothic condensed"/>
        <family val="0"/>
      </rPr>
      <t>U.S. Department of Commerce, Bureau of Economic Analysis</t>
    </r>
    <r>
      <rPr>
        <sz val="8"/>
        <color indexed="8"/>
        <rFont val="News gothic condensed"/>
        <family val="0"/>
      </rPr>
      <t xml:space="preserve">.  </t>
    </r>
    <r>
      <rPr>
        <i/>
        <sz val="8"/>
        <color indexed="8"/>
        <rFont val="News gothic condensed"/>
        <family val="0"/>
      </rPr>
      <t>National Income and Product Accounts</t>
    </r>
    <r>
      <rPr>
        <sz val="8"/>
        <color indexed="8"/>
        <rFont val="News gothic condensed"/>
        <family val="0"/>
      </rPr>
      <t>. Tables 6.1A-D: National Income Without Capital Consumption Adjustment by Industry. Last updated October 29, 2010. http://www.bea.gov/national/nipaweb/TableView.asp?SelectedTable=181&amp;ViewSeries=NO&amp;Java=no&amp;Request3Place=N&amp;3Place=N&amp;FromView=YES&amp;Freq=Year&amp;FirstYear=2001&amp;LastYear=2010&amp;3Place=N&amp;Update=Update&amp;JavaBox=no#Mid (accessed November 14, 2010).</t>
    </r>
  </si>
  <si>
    <t>Linked Tables: Table 8.2.1.1</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</si>
</sst>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_);_(* \(#,##0.0\);_(* &quot;-&quot;??_);_(@_)"/>
    <numFmt numFmtId="167" formatCode="#,##0.000"/>
    <numFmt numFmtId="168" formatCode="#,##0.0000"/>
    <numFmt numFmtId="169" formatCode="0.0000"/>
  </numFmts>
  <fonts count="51">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color indexed="8"/>
      <name val="News gothic condensed"/>
      <family val="0"/>
    </font>
    <font>
      <sz val="8"/>
      <color indexed="8"/>
      <name val="News gothic condensed"/>
      <family val="0"/>
    </font>
    <font>
      <b/>
      <i/>
      <sz val="8"/>
      <color indexed="8"/>
      <name val="News gothic condensed"/>
      <family val="0"/>
    </font>
    <font>
      <b/>
      <sz val="8"/>
      <name val="News gothic condensed"/>
      <family val="0"/>
    </font>
    <font>
      <sz val="8"/>
      <name val="News Gothic Condensed"/>
      <family val="2"/>
    </font>
    <font>
      <sz val="11"/>
      <name val="Arial"/>
      <family val="2"/>
    </font>
    <font>
      <b/>
      <sz val="10"/>
      <name val="Arial"/>
      <family val="2"/>
    </font>
    <font>
      <sz val="6"/>
      <name val="News Gothic Condensed"/>
      <family val="2"/>
    </font>
    <font>
      <b/>
      <i/>
      <sz val="8"/>
      <name val="News gothic condensed"/>
      <family val="0"/>
    </font>
    <font>
      <i/>
      <sz val="8"/>
      <color indexed="8"/>
      <name val="News gothic condensed"/>
      <family val="0"/>
    </font>
    <font>
      <sz val="14"/>
      <color indexed="10"/>
      <name val="News Gothic Condensed"/>
      <family val="0"/>
    </font>
    <font>
      <i/>
      <sz val="8"/>
      <name val="News Gothic Condensed"/>
      <family val="0"/>
    </font>
    <font>
      <sz val="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News gothic condensed"/>
      <family val="0"/>
    </font>
    <font>
      <sz val="8"/>
      <color theme="1"/>
      <name val="News gothic condensed"/>
      <family val="0"/>
    </font>
    <font>
      <b/>
      <i/>
      <sz val="8"/>
      <color theme="1"/>
      <name val="News gothic condensed"/>
      <family val="0"/>
    </font>
    <font>
      <sz val="14"/>
      <color rgb="FFFF0000"/>
      <name val="News Gothic Condensed"/>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ck"/>
      <bottom style="thin"/>
    </border>
    <border>
      <left style="thin"/>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left style="thin"/>
      <right/>
      <top style="thick"/>
      <bottom style="thin"/>
    </border>
    <border>
      <left/>
      <right/>
      <top style="thick"/>
      <bottom style="thin"/>
    </border>
    <border>
      <left/>
      <right style="thin"/>
      <top style="thin"/>
      <bottom style="thin"/>
    </border>
    <border>
      <left style="thin"/>
      <right/>
      <top/>
      <bottom style="thin"/>
    </border>
    <border>
      <left/>
      <right/>
      <top/>
      <bottom style="thin"/>
    </border>
    <border>
      <left/>
      <right style="thin"/>
      <top/>
      <bottom style="thin"/>
    </border>
    <border>
      <left style="thin"/>
      <right style="thin"/>
      <top style="thin"/>
      <bottom/>
    </border>
    <border>
      <left/>
      <right style="thin"/>
      <top/>
      <bottom/>
    </border>
    <border>
      <left style="thin"/>
      <right style="thin"/>
      <top/>
      <bottom style="thin"/>
    </border>
    <border>
      <left style="thin"/>
      <right/>
      <top style="thin"/>
      <bottom style="thin"/>
    </border>
    <border>
      <left style="thin"/>
      <right style="thin"/>
      <top style="thin"/>
      <bottom style="thin"/>
    </border>
    <border>
      <left style="thin"/>
      <right style="thin"/>
      <top/>
      <bottom/>
    </border>
    <border>
      <left style="thin"/>
      <right/>
      <top/>
      <bottom/>
    </border>
    <border>
      <left/>
      <right/>
      <top style="thin"/>
      <bottom style="thin"/>
    </border>
    <border>
      <left/>
      <right/>
      <top style="thin"/>
      <bottom/>
    </border>
    <border>
      <left/>
      <right style="thin"/>
      <top style="thin"/>
      <bottom/>
    </border>
    <border>
      <left>
        <color indexed="63"/>
      </left>
      <right>
        <color indexed="63"/>
      </right>
      <top>
        <color indexed="63"/>
      </top>
      <bottom style="thick"/>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3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62">
    <xf numFmtId="0" fontId="0" fillId="0" borderId="0" xfId="0" applyFont="1" applyAlignment="1">
      <alignment/>
    </xf>
    <xf numFmtId="0" fontId="47" fillId="33" borderId="0" xfId="0" applyFont="1" applyFill="1" applyBorder="1" applyAlignment="1">
      <alignment horizontal="center" vertical="center"/>
    </xf>
    <xf numFmtId="0" fontId="48" fillId="0" borderId="0" xfId="0" applyFont="1" applyAlignment="1">
      <alignment/>
    </xf>
    <xf numFmtId="0" fontId="47" fillId="33" borderId="0" xfId="0" applyFont="1" applyFill="1" applyBorder="1" applyAlignment="1">
      <alignment horizontal="center" vertical="top"/>
    </xf>
    <xf numFmtId="0" fontId="48" fillId="33" borderId="10" xfId="0" applyFont="1" applyFill="1" applyBorder="1" applyAlignment="1">
      <alignment horizontal="center" vertical="center" wrapText="1"/>
    </xf>
    <xf numFmtId="0" fontId="48" fillId="33" borderId="11" xfId="0" applyFont="1" applyFill="1" applyBorder="1" applyAlignment="1">
      <alignment horizontal="center" vertical="center"/>
    </xf>
    <xf numFmtId="0" fontId="48" fillId="33" borderId="12" xfId="0" applyFont="1" applyFill="1" applyBorder="1" applyAlignment="1">
      <alignment horizontal="center" vertical="center"/>
    </xf>
    <xf numFmtId="0" fontId="48" fillId="33" borderId="13" xfId="0" applyFont="1" applyFill="1" applyBorder="1" applyAlignment="1">
      <alignment horizontal="center" vertical="center"/>
    </xf>
    <xf numFmtId="0" fontId="48" fillId="33" borderId="14" xfId="0" applyFont="1" applyFill="1" applyBorder="1" applyAlignment="1">
      <alignment horizontal="center" vertical="center"/>
    </xf>
    <xf numFmtId="0" fontId="48" fillId="33" borderId="15" xfId="0" applyFont="1" applyFill="1" applyBorder="1" applyAlignment="1">
      <alignment horizontal="center" vertical="center"/>
    </xf>
    <xf numFmtId="0" fontId="48" fillId="33" borderId="16" xfId="0" applyFont="1" applyFill="1" applyBorder="1" applyAlignment="1">
      <alignment horizontal="center" vertical="center" wrapText="1"/>
    </xf>
    <xf numFmtId="0" fontId="48" fillId="33" borderId="17" xfId="0" applyFont="1" applyFill="1" applyBorder="1" applyAlignment="1">
      <alignment horizontal="center" vertical="center"/>
    </xf>
    <xf numFmtId="0" fontId="48" fillId="33" borderId="18" xfId="0" applyFont="1" applyFill="1" applyBorder="1" applyAlignment="1">
      <alignment horizontal="center" vertical="center"/>
    </xf>
    <xf numFmtId="0" fontId="48" fillId="33" borderId="19" xfId="0" applyFont="1" applyFill="1" applyBorder="1" applyAlignment="1">
      <alignment horizontal="center" vertical="center"/>
    </xf>
    <xf numFmtId="0" fontId="48" fillId="33" borderId="20" xfId="0" applyFont="1" applyFill="1" applyBorder="1" applyAlignment="1">
      <alignment horizontal="center" vertical="center" wrapText="1"/>
    </xf>
    <xf numFmtId="0" fontId="48" fillId="33" borderId="21" xfId="0" applyFont="1" applyFill="1" applyBorder="1" applyAlignment="1">
      <alignment horizontal="center" vertical="center" wrapText="1"/>
    </xf>
    <xf numFmtId="0" fontId="48" fillId="33" borderId="22" xfId="0" applyFont="1" applyFill="1" applyBorder="1" applyAlignment="1">
      <alignment horizontal="center" vertical="center"/>
    </xf>
    <xf numFmtId="0" fontId="48" fillId="33" borderId="23" xfId="0" applyFont="1" applyFill="1" applyBorder="1" applyAlignment="1">
      <alignment horizontal="center" vertical="center" wrapText="1"/>
    </xf>
    <xf numFmtId="0" fontId="48" fillId="33" borderId="24" xfId="0" applyFont="1" applyFill="1" applyBorder="1" applyAlignment="1">
      <alignment horizontal="center" vertical="center" wrapText="1"/>
    </xf>
    <xf numFmtId="0" fontId="48" fillId="33" borderId="16" xfId="0" applyFont="1" applyFill="1" applyBorder="1" applyAlignment="1">
      <alignment horizontal="center" vertical="center" wrapText="1"/>
    </xf>
    <xf numFmtId="0" fontId="48" fillId="33" borderId="22" xfId="0" applyFont="1" applyFill="1" applyBorder="1" applyAlignment="1">
      <alignment horizontal="center" vertical="center" wrapText="1"/>
    </xf>
    <xf numFmtId="0" fontId="48" fillId="33" borderId="19" xfId="0" applyFont="1" applyFill="1" applyBorder="1" applyAlignment="1">
      <alignment horizontal="center" vertical="center" wrapText="1"/>
    </xf>
    <xf numFmtId="0" fontId="48" fillId="33" borderId="21" xfId="0" applyFont="1" applyFill="1" applyBorder="1" applyAlignment="1">
      <alignment horizontal="center"/>
    </xf>
    <xf numFmtId="164" fontId="48" fillId="33" borderId="0" xfId="42" applyNumberFormat="1" applyFont="1" applyFill="1" applyAlignment="1">
      <alignment/>
    </xf>
    <xf numFmtId="164" fontId="48" fillId="33" borderId="25" xfId="42" applyNumberFormat="1" applyFont="1" applyFill="1" applyBorder="1" applyAlignment="1">
      <alignment/>
    </xf>
    <xf numFmtId="164" fontId="48" fillId="33" borderId="25" xfId="42" applyNumberFormat="1" applyFont="1" applyFill="1" applyBorder="1" applyAlignment="1">
      <alignment horizontal="center"/>
    </xf>
    <xf numFmtId="164" fontId="48" fillId="33" borderId="25" xfId="42" applyNumberFormat="1" applyFont="1" applyFill="1" applyBorder="1" applyAlignment="1" quotePrefix="1">
      <alignment horizontal="center"/>
    </xf>
    <xf numFmtId="164" fontId="49" fillId="33" borderId="0" xfId="42" applyNumberFormat="1" applyFont="1" applyFill="1" applyAlignment="1">
      <alignment/>
    </xf>
    <xf numFmtId="164" fontId="48" fillId="33" borderId="26" xfId="42" applyNumberFormat="1" applyFont="1" applyFill="1" applyBorder="1" applyAlignment="1">
      <alignment horizontal="center"/>
    </xf>
    <xf numFmtId="164" fontId="49" fillId="33" borderId="26" xfId="42" applyNumberFormat="1" applyFont="1" applyFill="1" applyBorder="1" applyAlignment="1">
      <alignment/>
    </xf>
    <xf numFmtId="165" fontId="49" fillId="0" borderId="0" xfId="0" applyNumberFormat="1" applyFont="1" applyBorder="1" applyAlignment="1">
      <alignment/>
    </xf>
    <xf numFmtId="164" fontId="49" fillId="33" borderId="25" xfId="42" applyNumberFormat="1" applyFont="1" applyFill="1" applyBorder="1" applyAlignment="1">
      <alignment/>
    </xf>
    <xf numFmtId="166" fontId="48" fillId="33" borderId="25" xfId="42" applyNumberFormat="1" applyFont="1" applyFill="1" applyBorder="1" applyAlignment="1" quotePrefix="1">
      <alignment horizontal="center"/>
    </xf>
    <xf numFmtId="164" fontId="48" fillId="33" borderId="0" xfId="42" applyNumberFormat="1" applyFont="1" applyFill="1" applyAlignment="1">
      <alignment horizontal="right"/>
    </xf>
    <xf numFmtId="164" fontId="49" fillId="33" borderId="0" xfId="42" applyNumberFormat="1" applyFont="1" applyFill="1" applyAlignment="1" quotePrefix="1">
      <alignment/>
    </xf>
    <xf numFmtId="166" fontId="48" fillId="33" borderId="25" xfId="42" applyNumberFormat="1" applyFont="1" applyFill="1" applyBorder="1" applyAlignment="1">
      <alignment/>
    </xf>
    <xf numFmtId="164" fontId="49" fillId="33" borderId="25" xfId="42" applyNumberFormat="1" applyFont="1" applyFill="1" applyBorder="1" applyAlignment="1" quotePrefix="1">
      <alignment horizontal="center"/>
    </xf>
    <xf numFmtId="164" fontId="47" fillId="33" borderId="25" xfId="42" applyNumberFormat="1" applyFont="1" applyFill="1" applyBorder="1" applyAlignment="1">
      <alignment/>
    </xf>
    <xf numFmtId="164" fontId="47" fillId="33" borderId="0" xfId="42" applyNumberFormat="1" applyFont="1" applyFill="1" applyAlignment="1">
      <alignment/>
    </xf>
    <xf numFmtId="164" fontId="48" fillId="33" borderId="17" xfId="42" applyNumberFormat="1" applyFont="1" applyFill="1" applyBorder="1" applyAlignment="1">
      <alignment/>
    </xf>
    <xf numFmtId="166" fontId="48" fillId="33" borderId="22" xfId="42" applyNumberFormat="1" applyFont="1" applyFill="1" applyBorder="1" applyAlignment="1" quotePrefix="1">
      <alignment horizontal="center"/>
    </xf>
    <xf numFmtId="0" fontId="48" fillId="33" borderId="16" xfId="0" applyFont="1" applyFill="1" applyBorder="1" applyAlignment="1">
      <alignment horizontal="center" vertical="center"/>
    </xf>
    <xf numFmtId="0" fontId="48" fillId="33" borderId="24" xfId="0" applyFont="1" applyFill="1" applyBorder="1" applyAlignment="1">
      <alignment horizontal="center" vertical="center"/>
    </xf>
    <xf numFmtId="0" fontId="48" fillId="0" borderId="23" xfId="0" applyFont="1" applyBorder="1" applyAlignment="1">
      <alignment horizontal="center" vertical="center"/>
    </xf>
    <xf numFmtId="0" fontId="48" fillId="0" borderId="0" xfId="0" applyFont="1" applyAlignment="1">
      <alignment vertical="center"/>
    </xf>
    <xf numFmtId="0" fontId="48" fillId="33" borderId="0" xfId="0" applyFont="1" applyFill="1" applyBorder="1" applyAlignment="1">
      <alignment horizontal="center" vertical="center"/>
    </xf>
    <xf numFmtId="14" fontId="48" fillId="33" borderId="0" xfId="0" applyNumberFormat="1" applyFont="1" applyFill="1" applyBorder="1" applyAlignment="1">
      <alignment horizontal="center" vertical="center"/>
    </xf>
    <xf numFmtId="0" fontId="47" fillId="0" borderId="0" xfId="0" applyFont="1" applyAlignment="1">
      <alignment horizontal="center" vertical="top"/>
    </xf>
    <xf numFmtId="0" fontId="48" fillId="0" borderId="0" xfId="0" applyFont="1" applyAlignment="1">
      <alignment horizontal="left" vertical="top" wrapText="1"/>
    </xf>
    <xf numFmtId="0" fontId="21" fillId="0" borderId="27" xfId="0" applyFont="1" applyBorder="1" applyAlignment="1">
      <alignment horizontal="center" vertical="center" wrapText="1"/>
    </xf>
    <xf numFmtId="0" fontId="22" fillId="0" borderId="27" xfId="0" applyFont="1" applyBorder="1" applyAlignment="1">
      <alignment horizontal="left" vertical="top" wrapText="1"/>
    </xf>
    <xf numFmtId="0" fontId="23" fillId="0" borderId="0" xfId="0" applyFont="1" applyAlignment="1">
      <alignment vertical="top"/>
    </xf>
    <xf numFmtId="0" fontId="48" fillId="0" borderId="0" xfId="0" applyFont="1" applyAlignment="1">
      <alignment horizontal="center" vertical="top"/>
    </xf>
    <xf numFmtId="0" fontId="48" fillId="0" borderId="0" xfId="0" applyFont="1" applyAlignment="1">
      <alignment vertical="top"/>
    </xf>
    <xf numFmtId="0" fontId="21" fillId="0" borderId="27" xfId="0" applyFont="1" applyBorder="1" applyAlignment="1">
      <alignment horizontal="left" vertical="center" wrapText="1"/>
    </xf>
    <xf numFmtId="0" fontId="23" fillId="0" borderId="0" xfId="0" applyFont="1" applyAlignment="1">
      <alignment vertical="center"/>
    </xf>
    <xf numFmtId="0" fontId="21" fillId="0" borderId="0" xfId="0" applyFont="1" applyBorder="1" applyAlignment="1">
      <alignment horizontal="center" vertical="center" wrapText="1"/>
    </xf>
    <xf numFmtId="0" fontId="21" fillId="0" borderId="18" xfId="0" applyFont="1" applyBorder="1" applyAlignment="1">
      <alignment horizontal="left" vertical="center" wrapText="1"/>
    </xf>
    <xf numFmtId="0" fontId="21" fillId="0" borderId="0" xfId="0" applyFont="1" applyBorder="1" applyAlignment="1">
      <alignment horizontal="left" vertical="center" wrapText="1"/>
    </xf>
    <xf numFmtId="0" fontId="21" fillId="0" borderId="0" xfId="0" applyFont="1" applyBorder="1" applyAlignment="1">
      <alignment horizontal="left" vertical="center" wrapText="1"/>
    </xf>
    <xf numFmtId="0" fontId="22" fillId="0" borderId="28"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0" xfId="0" applyFont="1" applyBorder="1" applyAlignment="1">
      <alignment vertical="center" wrapText="1"/>
    </xf>
    <xf numFmtId="0" fontId="24" fillId="0" borderId="0" xfId="0" applyFont="1" applyAlignment="1">
      <alignment vertical="center"/>
    </xf>
    <xf numFmtId="0" fontId="22" fillId="0" borderId="0" xfId="0" applyFont="1" applyBorder="1" applyAlignment="1">
      <alignment horizontal="center" vertical="center" wrapText="1"/>
    </xf>
    <xf numFmtId="0" fontId="25" fillId="0" borderId="19" xfId="0" applyFont="1" applyBorder="1" applyAlignment="1">
      <alignment horizontal="center" vertical="center" wrapText="1"/>
    </xf>
    <xf numFmtId="0" fontId="22" fillId="0" borderId="23" xfId="0" applyFont="1" applyBorder="1" applyAlignment="1">
      <alignment horizontal="center" vertical="center" wrapText="1"/>
    </xf>
    <xf numFmtId="0" fontId="24" fillId="0" borderId="0" xfId="0" applyFont="1" applyBorder="1" applyAlignment="1">
      <alignment vertical="center"/>
    </xf>
    <xf numFmtId="164" fontId="48" fillId="33" borderId="25" xfId="42" applyNumberFormat="1" applyFont="1" applyFill="1" applyBorder="1" applyAlignment="1">
      <alignment horizontal="left" indent="2"/>
    </xf>
    <xf numFmtId="164" fontId="48" fillId="33" borderId="25" xfId="42" applyNumberFormat="1" applyFont="1" applyFill="1" applyBorder="1" applyAlignment="1">
      <alignment horizontal="left" indent="1"/>
    </xf>
    <xf numFmtId="167" fontId="22" fillId="0" borderId="25" xfId="0" applyNumberFormat="1" applyFont="1" applyBorder="1" applyAlignment="1">
      <alignment horizontal="right" wrapText="1"/>
    </xf>
    <xf numFmtId="164" fontId="48" fillId="33" borderId="26" xfId="42" applyNumberFormat="1" applyFont="1" applyFill="1" applyBorder="1" applyAlignment="1">
      <alignment horizontal="left" indent="1"/>
    </xf>
    <xf numFmtId="0" fontId="23" fillId="0" borderId="0" xfId="0" applyFont="1" applyBorder="1" applyAlignment="1">
      <alignment vertical="top"/>
    </xf>
    <xf numFmtId="167" fontId="21" fillId="0" borderId="25" xfId="0" applyNumberFormat="1" applyFont="1" applyBorder="1" applyAlignment="1">
      <alignment horizontal="right" wrapText="1"/>
    </xf>
    <xf numFmtId="164" fontId="22" fillId="0" borderId="26" xfId="42" applyNumberFormat="1" applyFont="1" applyBorder="1" applyAlignment="1">
      <alignment horizontal="left" wrapText="1" indent="2"/>
    </xf>
    <xf numFmtId="0" fontId="22" fillId="0" borderId="0"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24" xfId="0" applyFont="1" applyBorder="1" applyAlignment="1">
      <alignment horizontal="center" vertical="center" wrapText="1"/>
    </xf>
    <xf numFmtId="0" fontId="21" fillId="0" borderId="28" xfId="0" applyFont="1" applyBorder="1" applyAlignment="1">
      <alignment horizontal="center" vertical="center" wrapText="1"/>
    </xf>
    <xf numFmtId="0" fontId="21" fillId="0" borderId="27" xfId="0" applyFont="1" applyBorder="1" applyAlignment="1">
      <alignment horizontal="left" vertical="center" wrapText="1"/>
    </xf>
    <xf numFmtId="0" fontId="24" fillId="0" borderId="28" xfId="0" applyFont="1" applyBorder="1" applyAlignment="1">
      <alignment vertical="center"/>
    </xf>
    <xf numFmtId="0" fontId="22" fillId="0" borderId="29" xfId="0" applyFont="1" applyBorder="1" applyAlignment="1">
      <alignment vertical="center" wrapText="1"/>
    </xf>
    <xf numFmtId="0" fontId="22" fillId="0" borderId="17" xfId="0" applyFont="1" applyBorder="1" applyAlignment="1">
      <alignment horizontal="center" vertical="center" wrapText="1"/>
    </xf>
    <xf numFmtId="164" fontId="49" fillId="33" borderId="26" xfId="42" applyNumberFormat="1" applyFont="1" applyFill="1" applyBorder="1" applyAlignment="1">
      <alignment horizontal="left" indent="2"/>
    </xf>
    <xf numFmtId="164" fontId="48" fillId="33" borderId="0" xfId="42" applyNumberFormat="1" applyFont="1" applyFill="1" applyBorder="1" applyAlignment="1">
      <alignment horizontal="left" indent="2"/>
    </xf>
    <xf numFmtId="164" fontId="48" fillId="33" borderId="0" xfId="42" applyNumberFormat="1" applyFont="1" applyFill="1" applyBorder="1" applyAlignment="1">
      <alignment horizontal="left" indent="1"/>
    </xf>
    <xf numFmtId="168" fontId="21" fillId="0" borderId="25" xfId="0" applyNumberFormat="1" applyFont="1" applyBorder="1" applyAlignment="1">
      <alignment horizontal="right" wrapText="1"/>
    </xf>
    <xf numFmtId="164" fontId="47" fillId="33" borderId="25" xfId="42" applyNumberFormat="1" applyFont="1" applyFill="1" applyBorder="1" applyAlignment="1">
      <alignment horizontal="left" indent="1"/>
    </xf>
    <xf numFmtId="4" fontId="22" fillId="0" borderId="26" xfId="0" applyNumberFormat="1" applyFont="1" applyBorder="1" applyAlignment="1">
      <alignment horizontal="center" wrapText="1"/>
    </xf>
    <xf numFmtId="0" fontId="48" fillId="0" borderId="18" xfId="0" applyFont="1" applyBorder="1" applyAlignment="1">
      <alignment horizontal="left" vertical="top" wrapText="1"/>
    </xf>
    <xf numFmtId="0" fontId="48" fillId="0" borderId="0" xfId="0" applyFont="1" applyBorder="1" applyAlignment="1">
      <alignment/>
    </xf>
    <xf numFmtId="167" fontId="26" fillId="0" borderId="25" xfId="0" applyNumberFormat="1" applyFont="1" applyBorder="1" applyAlignment="1">
      <alignment horizontal="right" wrapText="1"/>
    </xf>
    <xf numFmtId="169" fontId="49" fillId="0" borderId="26" xfId="0" applyNumberFormat="1" applyFont="1" applyBorder="1" applyAlignment="1">
      <alignment/>
    </xf>
    <xf numFmtId="164" fontId="49" fillId="33" borderId="25" xfId="42" applyNumberFormat="1" applyFont="1" applyFill="1" applyBorder="1" applyAlignment="1">
      <alignment horizontal="left" indent="2"/>
    </xf>
    <xf numFmtId="168" fontId="22" fillId="0" borderId="25" xfId="0" applyNumberFormat="1" applyFont="1" applyBorder="1" applyAlignment="1">
      <alignment horizontal="center" wrapText="1"/>
    </xf>
    <xf numFmtId="169" fontId="49" fillId="0" borderId="22" xfId="0" applyNumberFormat="1" applyFont="1" applyBorder="1" applyAlignment="1">
      <alignment/>
    </xf>
    <xf numFmtId="169" fontId="49" fillId="0" borderId="17" xfId="0" applyNumberFormat="1" applyFont="1" applyBorder="1" applyAlignment="1">
      <alignment/>
    </xf>
    <xf numFmtId="0" fontId="24" fillId="0" borderId="0" xfId="0" applyFont="1" applyAlignment="1">
      <alignment vertical="top"/>
    </xf>
    <xf numFmtId="0" fontId="22" fillId="0" borderId="28" xfId="0" applyFont="1" applyBorder="1" applyAlignment="1">
      <alignment vertical="center" wrapText="1"/>
    </xf>
    <xf numFmtId="0" fontId="22" fillId="0" borderId="21" xfId="0" applyFont="1" applyBorder="1" applyAlignment="1">
      <alignment horizontal="center" vertical="center" wrapText="1"/>
    </xf>
    <xf numFmtId="164" fontId="48" fillId="33" borderId="25" xfId="42" applyNumberFormat="1" applyFont="1" applyFill="1" applyBorder="1" applyAlignment="1">
      <alignment horizontal="right" indent="2"/>
    </xf>
    <xf numFmtId="166" fontId="49" fillId="0" borderId="0" xfId="42" applyNumberFormat="1" applyFont="1" applyAlignment="1">
      <alignment/>
    </xf>
    <xf numFmtId="164" fontId="49" fillId="33" borderId="26" xfId="42" applyNumberFormat="1" applyFont="1" applyFill="1" applyBorder="1" applyAlignment="1" quotePrefix="1">
      <alignment horizontal="center"/>
    </xf>
    <xf numFmtId="164" fontId="22" fillId="0" borderId="25" xfId="42" applyNumberFormat="1" applyFont="1" applyBorder="1" applyAlignment="1">
      <alignment horizontal="left" wrapText="1" indent="2"/>
    </xf>
    <xf numFmtId="0" fontId="22" fillId="0" borderId="0" xfId="0" applyFont="1" applyBorder="1" applyAlignment="1">
      <alignment horizontal="center" vertical="top" wrapText="1"/>
    </xf>
    <xf numFmtId="0" fontId="22" fillId="0" borderId="0" xfId="0" applyFont="1" applyBorder="1" applyAlignment="1">
      <alignment horizontal="left" vertical="top" wrapText="1"/>
    </xf>
    <xf numFmtId="0" fontId="22" fillId="0" borderId="0" xfId="0" applyFont="1" applyBorder="1" applyAlignment="1">
      <alignment horizontal="left" vertical="top" wrapText="1"/>
    </xf>
    <xf numFmtId="0" fontId="48" fillId="0" borderId="0" xfId="0" applyFont="1" applyAlignment="1">
      <alignment vertical="top" wrapText="1"/>
    </xf>
    <xf numFmtId="0" fontId="50" fillId="0" borderId="0" xfId="0" applyFont="1" applyFill="1" applyBorder="1" applyAlignment="1">
      <alignment horizontal="left" vertical="top" wrapText="1"/>
    </xf>
    <xf numFmtId="0" fontId="48" fillId="0" borderId="0" xfId="0" applyFont="1" applyAlignment="1">
      <alignment horizontal="center"/>
    </xf>
    <xf numFmtId="0" fontId="47" fillId="0" borderId="30" xfId="0" applyFont="1" applyBorder="1" applyAlignment="1">
      <alignment horizontal="center" vertical="center"/>
    </xf>
    <xf numFmtId="0" fontId="48" fillId="0" borderId="13" xfId="0" applyFont="1" applyBorder="1" applyAlignment="1">
      <alignment horizontal="center" vertical="center"/>
    </xf>
    <xf numFmtId="0" fontId="48" fillId="0" borderId="14"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10" xfId="0" applyFont="1" applyBorder="1" applyAlignment="1">
      <alignment horizontal="center" vertical="center" wrapText="1"/>
    </xf>
    <xf numFmtId="0" fontId="48" fillId="0" borderId="19" xfId="0" applyFont="1" applyBorder="1" applyAlignment="1">
      <alignment horizontal="center" vertical="center"/>
    </xf>
    <xf numFmtId="164" fontId="48" fillId="0" borderId="23" xfId="42" applyNumberFormat="1" applyFont="1" applyBorder="1" applyAlignment="1">
      <alignment horizontal="center" vertical="center" wrapText="1"/>
    </xf>
    <xf numFmtId="164" fontId="48" fillId="0" borderId="24" xfId="42" applyNumberFormat="1" applyFont="1" applyBorder="1" applyAlignment="1">
      <alignment horizontal="center" vertical="center" wrapText="1"/>
    </xf>
    <xf numFmtId="164" fontId="48" fillId="0" borderId="16" xfId="42" applyNumberFormat="1" applyFont="1" applyBorder="1" applyAlignment="1">
      <alignment horizontal="center" vertical="center" wrapText="1"/>
    </xf>
    <xf numFmtId="0" fontId="48" fillId="0" borderId="29" xfId="0" applyFont="1" applyBorder="1" applyAlignment="1">
      <alignment horizontal="center"/>
    </xf>
    <xf numFmtId="164" fontId="48" fillId="0" borderId="0" xfId="42" applyNumberFormat="1" applyFont="1" applyAlignment="1">
      <alignment/>
    </xf>
    <xf numFmtId="164" fontId="48" fillId="0" borderId="25" xfId="42" applyNumberFormat="1" applyFont="1" applyBorder="1" applyAlignment="1">
      <alignment/>
    </xf>
    <xf numFmtId="164" fontId="49" fillId="0" borderId="25" xfId="42" applyNumberFormat="1" applyFont="1" applyBorder="1" applyAlignment="1">
      <alignment/>
    </xf>
    <xf numFmtId="164" fontId="48" fillId="0" borderId="25" xfId="42" applyNumberFormat="1" applyFont="1" applyBorder="1" applyAlignment="1">
      <alignment horizontal="center"/>
    </xf>
    <xf numFmtId="166" fontId="49" fillId="0" borderId="0" xfId="42" applyNumberFormat="1" applyFont="1" applyBorder="1" applyAlignment="1">
      <alignment/>
    </xf>
    <xf numFmtId="166" fontId="49" fillId="0" borderId="25" xfId="42" applyNumberFormat="1" applyFont="1" applyBorder="1" applyAlignment="1">
      <alignment/>
    </xf>
    <xf numFmtId="166" fontId="49" fillId="0" borderId="26" xfId="42" applyNumberFormat="1" applyFont="1" applyBorder="1" applyAlignment="1">
      <alignment/>
    </xf>
    <xf numFmtId="0" fontId="48" fillId="0" borderId="21" xfId="0" applyFont="1" applyBorder="1" applyAlignment="1">
      <alignment horizontal="center"/>
    </xf>
    <xf numFmtId="164" fontId="48" fillId="0" borderId="21" xfId="42" applyNumberFormat="1" applyFont="1" applyBorder="1" applyAlignment="1">
      <alignment horizontal="center"/>
    </xf>
    <xf numFmtId="0" fontId="0" fillId="0" borderId="0" xfId="0" applyBorder="1" applyAlignment="1">
      <alignment/>
    </xf>
    <xf numFmtId="0" fontId="48" fillId="0" borderId="19" xfId="0" applyFont="1" applyBorder="1" applyAlignment="1">
      <alignment horizontal="center"/>
    </xf>
    <xf numFmtId="164" fontId="48" fillId="0" borderId="18" xfId="42" applyNumberFormat="1" applyFont="1" applyBorder="1" applyAlignment="1">
      <alignment/>
    </xf>
    <xf numFmtId="164" fontId="48" fillId="0" borderId="17" xfId="42" applyNumberFormat="1" applyFont="1" applyBorder="1" applyAlignment="1">
      <alignment/>
    </xf>
    <xf numFmtId="164" fontId="49" fillId="0" borderId="22" xfId="42" applyNumberFormat="1" applyFont="1" applyBorder="1" applyAlignment="1">
      <alignment/>
    </xf>
    <xf numFmtId="166" fontId="49" fillId="0" borderId="22" xfId="42" applyNumberFormat="1" applyFont="1" applyBorder="1" applyAlignment="1">
      <alignment/>
    </xf>
    <xf numFmtId="166" fontId="49" fillId="0" borderId="17" xfId="42" applyNumberFormat="1" applyFont="1" applyBorder="1" applyAlignment="1">
      <alignment/>
    </xf>
    <xf numFmtId="0" fontId="48" fillId="0" borderId="16" xfId="0" applyFont="1" applyBorder="1" applyAlignment="1">
      <alignment horizontal="center" vertical="center"/>
    </xf>
    <xf numFmtId="164" fontId="48" fillId="0" borderId="18" xfId="42" applyNumberFormat="1" applyFont="1" applyBorder="1" applyAlignment="1">
      <alignment horizontal="center" vertical="center"/>
    </xf>
    <xf numFmtId="164" fontId="48" fillId="0" borderId="23" xfId="42" applyNumberFormat="1" applyFont="1" applyBorder="1" applyAlignment="1">
      <alignment horizontal="center" vertical="center"/>
    </xf>
    <xf numFmtId="164" fontId="48" fillId="0" borderId="24" xfId="42" applyNumberFormat="1" applyFont="1" applyBorder="1" applyAlignment="1">
      <alignment horizontal="center" vertical="center"/>
    </xf>
    <xf numFmtId="164" fontId="48" fillId="0" borderId="23" xfId="42" applyNumberFormat="1" applyFont="1" applyBorder="1" applyAlignment="1">
      <alignment horizontal="center" vertical="center"/>
    </xf>
    <xf numFmtId="164" fontId="48" fillId="0" borderId="16" xfId="42" applyNumberFormat="1" applyFont="1" applyBorder="1" applyAlignment="1">
      <alignment horizontal="center" vertical="center"/>
    </xf>
    <xf numFmtId="164" fontId="48" fillId="0" borderId="27" xfId="42" applyNumberFormat="1" applyFont="1" applyBorder="1" applyAlignment="1">
      <alignment horizontal="center" vertical="center"/>
    </xf>
    <xf numFmtId="0" fontId="48" fillId="0" borderId="0" xfId="0" applyFont="1" applyBorder="1" applyAlignment="1">
      <alignment vertical="center"/>
    </xf>
    <xf numFmtId="0" fontId="22" fillId="0" borderId="28" xfId="0" applyFont="1" applyBorder="1" applyAlignment="1">
      <alignment horizontal="center" vertical="center" wrapText="1"/>
    </xf>
    <xf numFmtId="14" fontId="22" fillId="0" borderId="28" xfId="0" applyNumberFormat="1" applyFont="1" applyBorder="1" applyAlignment="1" applyProtection="1">
      <alignment horizontal="left" vertical="center" wrapText="1"/>
      <protection locked="0"/>
    </xf>
    <xf numFmtId="14" fontId="22" fillId="0" borderId="28" xfId="0" applyNumberFormat="1" applyFont="1" applyBorder="1" applyAlignment="1" applyProtection="1">
      <alignment horizontal="left" vertical="center" wrapText="1"/>
      <protection locked="0"/>
    </xf>
    <xf numFmtId="0" fontId="21" fillId="0" borderId="18" xfId="0" applyFont="1" applyBorder="1" applyAlignment="1">
      <alignment horizontal="center" vertical="center" wrapText="1"/>
    </xf>
    <xf numFmtId="0" fontId="22" fillId="0" borderId="0" xfId="0" applyFont="1" applyBorder="1" applyAlignment="1">
      <alignment horizontal="left" vertical="center" wrapText="1"/>
    </xf>
    <xf numFmtId="0" fontId="47" fillId="0" borderId="27" xfId="0" applyFont="1" applyBorder="1" applyAlignment="1">
      <alignment horizontal="center" vertical="center"/>
    </xf>
    <xf numFmtId="0" fontId="48" fillId="33" borderId="27" xfId="0" applyFont="1" applyFill="1" applyBorder="1" applyAlignment="1">
      <alignment/>
    </xf>
    <xf numFmtId="0" fontId="48" fillId="0" borderId="27" xfId="0" applyFont="1" applyBorder="1" applyAlignment="1">
      <alignment/>
    </xf>
    <xf numFmtId="164" fontId="48" fillId="0" borderId="0" xfId="0" applyNumberFormat="1" applyFont="1" applyAlignment="1">
      <alignment horizontal="center" vertical="top"/>
    </xf>
    <xf numFmtId="0" fontId="22" fillId="0" borderId="28" xfId="0" applyFont="1" applyBorder="1" applyAlignment="1">
      <alignment horizontal="left" vertical="top" wrapText="1"/>
    </xf>
    <xf numFmtId="0" fontId="48" fillId="0" borderId="0" xfId="0" applyFont="1" applyBorder="1" applyAlignment="1">
      <alignment vertical="top"/>
    </xf>
    <xf numFmtId="0" fontId="48" fillId="0" borderId="0" xfId="42" applyNumberFormat="1" applyFont="1" applyAlignment="1">
      <alignment horizontal="left" vertical="top" wrapText="1"/>
    </xf>
    <xf numFmtId="0" fontId="48" fillId="0" borderId="0" xfId="0" applyNumberFormat="1" applyFont="1" applyBorder="1" applyAlignment="1">
      <alignment horizontal="left" vertical="center" wrapText="1"/>
    </xf>
    <xf numFmtId="0" fontId="48" fillId="0" borderId="0" xfId="0" applyNumberFormat="1" applyFont="1" applyAlignment="1">
      <alignment horizontal="left" vertical="center" wrapText="1"/>
    </xf>
    <xf numFmtId="0" fontId="48" fillId="0" borderId="0" xfId="0" applyNumberFormat="1" applyFont="1" applyAlignment="1">
      <alignment vertical="center" wrapText="1"/>
    </xf>
    <xf numFmtId="0" fontId="48" fillId="0" borderId="0" xfId="0" applyFont="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RCHIVE\INACTIVE%20PROJECTS\AEI\TechnicalNew\8.%20H%20Services%20and%20National%20Income\CNX1\AEIGuidePartEightFinalCNX.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FERENCES"/>
      <sheetName val="TABLES"/>
      <sheetName val="FIGURES"/>
      <sheetName val="Table 8.1.1"/>
      <sheetName val="NIPA 6.3 Wages &amp; Salaries"/>
      <sheetName val="NIPA 7.8 W&amp;S Supplements"/>
      <sheetName val="Table 8.1.2"/>
      <sheetName val="Table 8.2.1"/>
      <sheetName val="NIPA 1.12"/>
      <sheetName val="Table 8.2.1.1"/>
      <sheetName val="Table 8.2.1.2"/>
      <sheetName val="NIPA 6.2 Employee Compensation"/>
      <sheetName val="02NAICS_Components of VA"/>
      <sheetName val="NIPA 6.1 National Income"/>
      <sheetName val="NIPA 6.1D 2013"/>
      <sheetName val="NIPA 1.7.5 29-09 GDP GNP GNI"/>
      <sheetName val="NIPA 6.12 Proprietors"/>
      <sheetName val="NIPA 6.13D Noncorporate CCA"/>
      <sheetName val="NIPA 6.14D Inventory VA"/>
      <sheetName val="NIPA 6.15 Net Interest"/>
      <sheetName val="NIPATable 7.7 Transfer Payments"/>
      <sheetName val="NIPATable 3.8 GSE Surplus"/>
      <sheetName val="Table 8.2.2"/>
      <sheetName val="Table 8.3"/>
      <sheetName val="Table 8.4.1"/>
      <sheetName val="Table 8.4.2"/>
      <sheetName val="Table 8.5"/>
      <sheetName val="NIPA 6.17 Profits Before Taxes"/>
      <sheetName val="NIPA 6.18 Taxes on Corp Income"/>
      <sheetName val="NIPA 6.19 After-Tax Profits"/>
      <sheetName val="8.6a-c"/>
      <sheetName val="2009 Profits"/>
      <sheetName val="GDPbyIndustrybySt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8"/>
  <dimension ref="A1:T186"/>
  <sheetViews>
    <sheetView tabSelected="1" view="pageBreakPreview" zoomScaleSheetLayoutView="100" zoomScalePageLayoutView="0" workbookViewId="0" topLeftCell="A1">
      <selection activeCell="A94" sqref="A94:IV94"/>
    </sheetView>
  </sheetViews>
  <sheetFormatPr defaultColWidth="9.140625" defaultRowHeight="15"/>
  <cols>
    <col min="1" max="1" width="6.7109375" style="2" customWidth="1"/>
    <col min="2" max="2" width="8.7109375" style="122" customWidth="1"/>
    <col min="3" max="5" width="7.7109375" style="122" customWidth="1"/>
    <col min="6" max="6" width="9.7109375" style="2" customWidth="1"/>
    <col min="7" max="7" width="8.7109375" style="2" customWidth="1"/>
    <col min="8" max="8" width="7.7109375" style="2" customWidth="1"/>
    <col min="9" max="9" width="8.7109375" style="2" customWidth="1"/>
    <col min="10" max="10" width="6.7109375" style="2" customWidth="1"/>
    <col min="11" max="11" width="7.00390625" style="2" customWidth="1"/>
    <col min="12" max="13" width="7.7109375" style="2" customWidth="1"/>
    <col min="14" max="14" width="6.8515625" style="122" customWidth="1"/>
    <col min="15" max="16" width="6.7109375" style="122" customWidth="1"/>
    <col min="17" max="16384" width="9.140625" style="2" customWidth="1"/>
  </cols>
  <sheetData>
    <row r="1" spans="1:17" ht="18" customHeight="1" thickBot="1">
      <c r="A1" s="112" t="s">
        <v>136</v>
      </c>
      <c r="B1" s="112"/>
      <c r="C1" s="112"/>
      <c r="D1" s="112"/>
      <c r="E1" s="112"/>
      <c r="F1" s="112"/>
      <c r="G1" s="112"/>
      <c r="H1" s="112"/>
      <c r="I1" s="112"/>
      <c r="J1" s="112"/>
      <c r="K1" s="112"/>
      <c r="L1" s="112"/>
      <c r="M1" s="112"/>
      <c r="N1" s="112"/>
      <c r="O1" s="112"/>
      <c r="P1" s="112"/>
      <c r="Q1" s="92"/>
    </row>
    <row r="2" spans="1:17" ht="36" customHeight="1" thickTop="1">
      <c r="A2" s="113" t="s">
        <v>2</v>
      </c>
      <c r="B2" s="114" t="s">
        <v>137</v>
      </c>
      <c r="C2" s="115"/>
      <c r="D2" s="115"/>
      <c r="E2" s="116"/>
      <c r="F2" s="114" t="s">
        <v>138</v>
      </c>
      <c r="G2" s="115"/>
      <c r="H2" s="115"/>
      <c r="I2" s="116"/>
      <c r="J2" s="114" t="s">
        <v>139</v>
      </c>
      <c r="K2" s="115"/>
      <c r="L2" s="115"/>
      <c r="M2" s="116"/>
      <c r="N2" s="114" t="s">
        <v>140</v>
      </c>
      <c r="O2" s="115"/>
      <c r="P2" s="115"/>
      <c r="Q2" s="92"/>
    </row>
    <row r="3" spans="1:17" ht="48" customHeight="1">
      <c r="A3" s="117"/>
      <c r="B3" s="118" t="s">
        <v>141</v>
      </c>
      <c r="C3" s="119" t="s">
        <v>142</v>
      </c>
      <c r="D3" s="120" t="s">
        <v>143</v>
      </c>
      <c r="E3" s="119" t="s">
        <v>144</v>
      </c>
      <c r="F3" s="118" t="s">
        <v>141</v>
      </c>
      <c r="G3" s="119" t="s">
        <v>142</v>
      </c>
      <c r="H3" s="120" t="s">
        <v>143</v>
      </c>
      <c r="I3" s="119" t="s">
        <v>144</v>
      </c>
      <c r="J3" s="118" t="s">
        <v>141</v>
      </c>
      <c r="K3" s="119" t="s">
        <v>142</v>
      </c>
      <c r="L3" s="120" t="s">
        <v>143</v>
      </c>
      <c r="M3" s="119" t="s">
        <v>144</v>
      </c>
      <c r="N3" s="119" t="s">
        <v>142</v>
      </c>
      <c r="O3" s="119" t="s">
        <v>145</v>
      </c>
      <c r="P3" s="118" t="s">
        <v>146</v>
      </c>
      <c r="Q3" s="92"/>
    </row>
    <row r="4" spans="1:17" ht="12.75" customHeight="1">
      <c r="A4" s="121">
        <v>1929</v>
      </c>
      <c r="B4" s="122">
        <v>8949</v>
      </c>
      <c r="C4" s="123">
        <v>589</v>
      </c>
      <c r="D4" s="124">
        <f>'Table 8.2.1.1'!C6</f>
        <v>1148</v>
      </c>
      <c r="E4" s="124">
        <f>'Table 8.2.1.1'!H6-'Table 8.2.1.1'!C6</f>
        <v>1866</v>
      </c>
      <c r="F4" s="123">
        <v>93900</v>
      </c>
      <c r="G4" s="125" t="s">
        <v>17</v>
      </c>
      <c r="H4" s="125" t="str">
        <f>'Table 8.2.1.1'!F6</f>
        <v>NA</v>
      </c>
      <c r="I4" s="125" t="s">
        <v>17</v>
      </c>
      <c r="J4" s="126">
        <f aca="true" t="shared" si="0" ref="J4:K35">100*B4/F4</f>
        <v>9.53035143769968</v>
      </c>
      <c r="K4" s="125" t="s">
        <v>17</v>
      </c>
      <c r="L4" s="125" t="s">
        <v>17</v>
      </c>
      <c r="M4" s="125" t="s">
        <v>17</v>
      </c>
      <c r="N4" s="127">
        <f>100*C4/$B4</f>
        <v>6.581740976645436</v>
      </c>
      <c r="O4" s="127">
        <f>100*D4/$B4</f>
        <v>12.828248966364956</v>
      </c>
      <c r="P4" s="128">
        <f>100*E4/$B4</f>
        <v>20.85149178679182</v>
      </c>
      <c r="Q4" s="92"/>
    </row>
    <row r="5" spans="1:17" ht="12.75" customHeight="1">
      <c r="A5" s="129">
        <v>1930</v>
      </c>
      <c r="B5" s="122">
        <v>6950</v>
      </c>
      <c r="C5" s="123">
        <v>314</v>
      </c>
      <c r="D5" s="124">
        <f>'Table 8.2.1.1'!C7</f>
        <v>1078</v>
      </c>
      <c r="E5" s="124">
        <f>'Table 8.2.1.1'!H7-'Table 8.2.1.1'!C7</f>
        <v>1759</v>
      </c>
      <c r="F5" s="123">
        <v>82900</v>
      </c>
      <c r="G5" s="125" t="s">
        <v>17</v>
      </c>
      <c r="H5" s="125" t="str">
        <f>'Table 8.2.1.1'!F7</f>
        <v>NA</v>
      </c>
      <c r="I5" s="125" t="s">
        <v>17</v>
      </c>
      <c r="J5" s="126">
        <f t="shared" si="0"/>
        <v>8.383594692400482</v>
      </c>
      <c r="K5" s="125" t="s">
        <v>17</v>
      </c>
      <c r="L5" s="125" t="s">
        <v>17</v>
      </c>
      <c r="M5" s="125" t="s">
        <v>17</v>
      </c>
      <c r="N5" s="127">
        <f aca="true" t="shared" si="1" ref="N5:P68">100*C5/$B5</f>
        <v>4.517985611510792</v>
      </c>
      <c r="O5" s="127">
        <f t="shared" si="1"/>
        <v>15.510791366906474</v>
      </c>
      <c r="P5" s="128">
        <f t="shared" si="1"/>
        <v>25.309352517985612</v>
      </c>
      <c r="Q5" s="92"/>
    </row>
    <row r="6" spans="1:17" ht="12.75" customHeight="1">
      <c r="A6" s="129">
        <v>1931</v>
      </c>
      <c r="B6" s="122">
        <v>5290</v>
      </c>
      <c r="C6" s="123">
        <v>147</v>
      </c>
      <c r="D6" s="124">
        <f>'Table 8.2.1.1'!C8</f>
        <v>928</v>
      </c>
      <c r="E6" s="124">
        <f>'Table 8.2.1.1'!H8-'Table 8.2.1.1'!C8</f>
        <v>1572</v>
      </c>
      <c r="F6" s="123">
        <v>67400</v>
      </c>
      <c r="G6" s="125" t="s">
        <v>17</v>
      </c>
      <c r="H6" s="125" t="str">
        <f>'Table 8.2.1.1'!F8</f>
        <v>NA</v>
      </c>
      <c r="I6" s="125" t="s">
        <v>17</v>
      </c>
      <c r="J6" s="126">
        <f t="shared" si="0"/>
        <v>7.8486646884272995</v>
      </c>
      <c r="K6" s="125" t="s">
        <v>17</v>
      </c>
      <c r="L6" s="125" t="s">
        <v>17</v>
      </c>
      <c r="M6" s="125" t="s">
        <v>17</v>
      </c>
      <c r="N6" s="127">
        <f t="shared" si="1"/>
        <v>2.77882797731569</v>
      </c>
      <c r="O6" s="127">
        <f t="shared" si="1"/>
        <v>17.542533081285445</v>
      </c>
      <c r="P6" s="128">
        <f t="shared" si="1"/>
        <v>29.716446124763706</v>
      </c>
      <c r="Q6" s="92"/>
    </row>
    <row r="7" spans="1:17" ht="12.75" customHeight="1">
      <c r="A7" s="129">
        <v>1932</v>
      </c>
      <c r="B7" s="122">
        <v>3427</v>
      </c>
      <c r="C7" s="123">
        <v>48</v>
      </c>
      <c r="D7" s="124">
        <f>'Table 8.2.1.1'!C9</f>
        <v>698</v>
      </c>
      <c r="E7" s="124">
        <f>'Table 8.2.1.1'!H9-'Table 8.2.1.1'!C9</f>
        <v>1219</v>
      </c>
      <c r="F7" s="123">
        <v>51100</v>
      </c>
      <c r="G7" s="125" t="s">
        <v>17</v>
      </c>
      <c r="H7" s="125" t="str">
        <f>'Table 8.2.1.1'!F9</f>
        <v>NA</v>
      </c>
      <c r="I7" s="125" t="s">
        <v>17</v>
      </c>
      <c r="J7" s="126">
        <f t="shared" si="0"/>
        <v>6.706457925636008</v>
      </c>
      <c r="K7" s="125" t="s">
        <v>17</v>
      </c>
      <c r="L7" s="125" t="s">
        <v>17</v>
      </c>
      <c r="M7" s="125" t="s">
        <v>17</v>
      </c>
      <c r="N7" s="127">
        <f t="shared" si="1"/>
        <v>1.4006419608987453</v>
      </c>
      <c r="O7" s="127">
        <f t="shared" si="1"/>
        <v>20.36766851473592</v>
      </c>
      <c r="P7" s="128">
        <f t="shared" si="1"/>
        <v>35.57046979865772</v>
      </c>
      <c r="Q7" s="92"/>
    </row>
    <row r="8" spans="1:17" ht="12.75" customHeight="1">
      <c r="A8" s="129">
        <v>1933</v>
      </c>
      <c r="B8" s="122">
        <v>4003</v>
      </c>
      <c r="C8" s="123">
        <v>227</v>
      </c>
      <c r="D8" s="124">
        <f>'Table 8.2.1.1'!C10</f>
        <v>636</v>
      </c>
      <c r="E8" s="124">
        <f>'Table 8.2.1.1'!H10-'Table 8.2.1.1'!C10</f>
        <v>1087</v>
      </c>
      <c r="F8" s="123">
        <v>48800</v>
      </c>
      <c r="G8" s="125" t="s">
        <v>17</v>
      </c>
      <c r="H8" s="125" t="str">
        <f>'Table 8.2.1.1'!F10</f>
        <v>NA</v>
      </c>
      <c r="I8" s="125" t="s">
        <v>17</v>
      </c>
      <c r="J8" s="126">
        <f t="shared" si="0"/>
        <v>8.202868852459016</v>
      </c>
      <c r="K8" s="125" t="s">
        <v>17</v>
      </c>
      <c r="L8" s="125" t="s">
        <v>17</v>
      </c>
      <c r="M8" s="125" t="s">
        <v>17</v>
      </c>
      <c r="N8" s="127">
        <f t="shared" si="1"/>
        <v>5.670746939795154</v>
      </c>
      <c r="O8" s="127">
        <f t="shared" si="1"/>
        <v>15.888083937047215</v>
      </c>
      <c r="P8" s="128">
        <f t="shared" si="1"/>
        <v>27.154634024481638</v>
      </c>
      <c r="Q8" s="92"/>
    </row>
    <row r="9" spans="1:17" ht="12.75" customHeight="1">
      <c r="A9" s="129">
        <v>1934</v>
      </c>
      <c r="B9" s="122">
        <v>4914</v>
      </c>
      <c r="C9" s="123">
        <v>268</v>
      </c>
      <c r="D9" s="124">
        <f>'Table 8.2.1.1'!C11</f>
        <v>716</v>
      </c>
      <c r="E9" s="124">
        <f>'Table 8.2.1.1'!H11-'Table 8.2.1.1'!C11</f>
        <v>1231</v>
      </c>
      <c r="F9" s="123">
        <v>58100</v>
      </c>
      <c r="G9" s="125" t="s">
        <v>17</v>
      </c>
      <c r="H9" s="125" t="str">
        <f>'Table 8.2.1.1'!F11</f>
        <v>NA</v>
      </c>
      <c r="I9" s="125" t="s">
        <v>17</v>
      </c>
      <c r="J9" s="126">
        <f t="shared" si="0"/>
        <v>8.457831325301205</v>
      </c>
      <c r="K9" s="125" t="s">
        <v>17</v>
      </c>
      <c r="L9" s="125" t="s">
        <v>17</v>
      </c>
      <c r="M9" s="125" t="s">
        <v>17</v>
      </c>
      <c r="N9" s="127">
        <f t="shared" si="1"/>
        <v>5.453805453805454</v>
      </c>
      <c r="O9" s="127">
        <f t="shared" si="1"/>
        <v>14.57061457061457</v>
      </c>
      <c r="P9" s="128">
        <f t="shared" si="1"/>
        <v>25.05087505087505</v>
      </c>
      <c r="Q9" s="92"/>
    </row>
    <row r="10" spans="1:17" ht="12.75" customHeight="1">
      <c r="A10" s="129">
        <v>1935</v>
      </c>
      <c r="B10" s="122">
        <v>5655</v>
      </c>
      <c r="C10" s="123">
        <v>323</v>
      </c>
      <c r="D10" s="124">
        <f>'Table 8.2.1.1'!C12</f>
        <v>768</v>
      </c>
      <c r="E10" s="124">
        <f>'Table 8.2.1.1'!H12-'Table 8.2.1.1'!C12</f>
        <v>1342</v>
      </c>
      <c r="F10" s="123">
        <v>66000</v>
      </c>
      <c r="G10" s="125" t="s">
        <v>17</v>
      </c>
      <c r="H10" s="125" t="str">
        <f>'Table 8.2.1.1'!F12</f>
        <v>NA</v>
      </c>
      <c r="I10" s="125" t="s">
        <v>17</v>
      </c>
      <c r="J10" s="126">
        <f t="shared" si="0"/>
        <v>8.568181818181818</v>
      </c>
      <c r="K10" s="125" t="s">
        <v>17</v>
      </c>
      <c r="L10" s="125" t="s">
        <v>17</v>
      </c>
      <c r="M10" s="125" t="s">
        <v>17</v>
      </c>
      <c r="N10" s="127">
        <f t="shared" si="1"/>
        <v>5.711759504862953</v>
      </c>
      <c r="O10" s="127">
        <f t="shared" si="1"/>
        <v>13.580901856763926</v>
      </c>
      <c r="P10" s="128">
        <f t="shared" si="1"/>
        <v>23.731211317418214</v>
      </c>
      <c r="Q10" s="92"/>
    </row>
    <row r="11" spans="1:17" ht="12.75" customHeight="1">
      <c r="A11" s="129">
        <v>1936</v>
      </c>
      <c r="B11" s="122">
        <v>6895</v>
      </c>
      <c r="C11" s="123">
        <v>426</v>
      </c>
      <c r="D11" s="124">
        <f>'Table 8.2.1.1'!C13</f>
        <v>868</v>
      </c>
      <c r="E11" s="124">
        <f>'Table 8.2.1.1'!H13-'Table 8.2.1.1'!C13</f>
        <v>1482</v>
      </c>
      <c r="F11" s="123">
        <v>74700</v>
      </c>
      <c r="G11" s="125" t="s">
        <v>17</v>
      </c>
      <c r="H11" s="125" t="str">
        <f>'Table 8.2.1.1'!F13</f>
        <v>NA</v>
      </c>
      <c r="I11" s="125" t="s">
        <v>17</v>
      </c>
      <c r="J11" s="126">
        <f t="shared" si="0"/>
        <v>9.230254350736278</v>
      </c>
      <c r="K11" s="125" t="s">
        <v>17</v>
      </c>
      <c r="L11" s="125" t="s">
        <v>17</v>
      </c>
      <c r="M11" s="125" t="s">
        <v>17</v>
      </c>
      <c r="N11" s="127">
        <f t="shared" si="1"/>
        <v>6.178390137781001</v>
      </c>
      <c r="O11" s="127">
        <f t="shared" si="1"/>
        <v>12.588832487309645</v>
      </c>
      <c r="P11" s="128">
        <f t="shared" si="1"/>
        <v>21.493836113125454</v>
      </c>
      <c r="Q11" s="92"/>
    </row>
    <row r="12" spans="1:17" ht="12.75" customHeight="1">
      <c r="A12" s="129">
        <v>1937</v>
      </c>
      <c r="B12" s="122">
        <v>7330</v>
      </c>
      <c r="C12" s="123">
        <v>386</v>
      </c>
      <c r="D12" s="124">
        <f>'Table 8.2.1.1'!C14</f>
        <v>894</v>
      </c>
      <c r="E12" s="124">
        <f>'Table 8.2.1.1'!H14-'Table 8.2.1.1'!C14</f>
        <v>1637</v>
      </c>
      <c r="F12" s="123">
        <v>83300</v>
      </c>
      <c r="G12" s="125" t="s">
        <v>17</v>
      </c>
      <c r="H12" s="125" t="str">
        <f>'Table 8.2.1.1'!F14</f>
        <v>NA</v>
      </c>
      <c r="I12" s="125" t="s">
        <v>17</v>
      </c>
      <c r="J12" s="126">
        <f t="shared" si="0"/>
        <v>8.799519807923168</v>
      </c>
      <c r="K12" s="125" t="s">
        <v>17</v>
      </c>
      <c r="L12" s="125" t="s">
        <v>17</v>
      </c>
      <c r="M12" s="125" t="s">
        <v>17</v>
      </c>
      <c r="N12" s="127">
        <f t="shared" si="1"/>
        <v>5.266030013642565</v>
      </c>
      <c r="O12" s="127">
        <f t="shared" si="1"/>
        <v>12.196452933151432</v>
      </c>
      <c r="P12" s="128">
        <f t="shared" si="1"/>
        <v>22.33287858117326</v>
      </c>
      <c r="Q12" s="92"/>
    </row>
    <row r="13" spans="1:17" ht="12.75" customHeight="1">
      <c r="A13" s="129">
        <v>1938</v>
      </c>
      <c r="B13" s="122">
        <v>6781</v>
      </c>
      <c r="C13" s="123">
        <v>286</v>
      </c>
      <c r="D13" s="124">
        <f>'Table 8.2.1.1'!C15</f>
        <v>865</v>
      </c>
      <c r="E13" s="124">
        <f>'Table 8.2.1.1'!H15-'Table 8.2.1.1'!C15</f>
        <v>1531</v>
      </c>
      <c r="F13" s="123">
        <v>76600</v>
      </c>
      <c r="G13" s="125" t="s">
        <v>17</v>
      </c>
      <c r="H13" s="125" t="str">
        <f>'Table 8.2.1.1'!F15</f>
        <v>NA</v>
      </c>
      <c r="I13" s="125" t="s">
        <v>17</v>
      </c>
      <c r="J13" s="126">
        <f t="shared" si="0"/>
        <v>8.852480417754569</v>
      </c>
      <c r="K13" s="125" t="s">
        <v>17</v>
      </c>
      <c r="L13" s="125" t="s">
        <v>17</v>
      </c>
      <c r="M13" s="125" t="s">
        <v>17</v>
      </c>
      <c r="N13" s="127">
        <f t="shared" si="1"/>
        <v>4.217667010765374</v>
      </c>
      <c r="O13" s="127">
        <f t="shared" si="1"/>
        <v>12.756230644447722</v>
      </c>
      <c r="P13" s="128">
        <f t="shared" si="1"/>
        <v>22.577790886299955</v>
      </c>
      <c r="Q13" s="92"/>
    </row>
    <row r="14" spans="1:17" ht="12.75" customHeight="1">
      <c r="A14" s="129">
        <v>1939</v>
      </c>
      <c r="B14" s="122">
        <v>7679</v>
      </c>
      <c r="C14" s="123">
        <v>420</v>
      </c>
      <c r="D14" s="124">
        <f>'Table 8.2.1.1'!C16</f>
        <v>905</v>
      </c>
      <c r="E14" s="124">
        <f>'Table 8.2.1.1'!H16-'Table 8.2.1.1'!C16</f>
        <v>1606</v>
      </c>
      <c r="F14" s="123">
        <v>82000</v>
      </c>
      <c r="G14" s="125" t="s">
        <v>17</v>
      </c>
      <c r="H14" s="125" t="str">
        <f>'Table 8.2.1.1'!F16</f>
        <v>NA</v>
      </c>
      <c r="I14" s="125" t="s">
        <v>17</v>
      </c>
      <c r="J14" s="126">
        <f t="shared" si="0"/>
        <v>9.364634146341464</v>
      </c>
      <c r="K14" s="125" t="s">
        <v>17</v>
      </c>
      <c r="L14" s="125" t="s">
        <v>17</v>
      </c>
      <c r="M14" s="125" t="s">
        <v>17</v>
      </c>
      <c r="N14" s="127">
        <f t="shared" si="1"/>
        <v>5.469462169553327</v>
      </c>
      <c r="O14" s="127">
        <f t="shared" si="1"/>
        <v>11.785388722489907</v>
      </c>
      <c r="P14" s="128">
        <f t="shared" si="1"/>
        <v>20.914181534053913</v>
      </c>
      <c r="Q14" s="92"/>
    </row>
    <row r="15" spans="1:17" ht="18" customHeight="1">
      <c r="A15" s="129">
        <v>1940</v>
      </c>
      <c r="B15" s="122">
        <v>8650</v>
      </c>
      <c r="C15" s="123">
        <v>528</v>
      </c>
      <c r="D15" s="124">
        <f>'Table 8.2.1.1'!C17</f>
        <v>951</v>
      </c>
      <c r="E15" s="124">
        <f>'Table 8.2.1.1'!H17-'Table 8.2.1.1'!C17</f>
        <v>1695</v>
      </c>
      <c r="F15" s="123">
        <v>90900</v>
      </c>
      <c r="G15" s="125" t="s">
        <v>17</v>
      </c>
      <c r="H15" s="125" t="str">
        <f>'Table 8.2.1.1'!F17</f>
        <v>NA</v>
      </c>
      <c r="I15" s="125" t="s">
        <v>17</v>
      </c>
      <c r="J15" s="126">
        <f t="shared" si="0"/>
        <v>9.515951595159516</v>
      </c>
      <c r="K15" s="125" t="s">
        <v>17</v>
      </c>
      <c r="L15" s="125" t="s">
        <v>17</v>
      </c>
      <c r="M15" s="125" t="s">
        <v>17</v>
      </c>
      <c r="N15" s="127">
        <f t="shared" si="1"/>
        <v>6.104046242774566</v>
      </c>
      <c r="O15" s="127">
        <f t="shared" si="1"/>
        <v>10.99421965317919</v>
      </c>
      <c r="P15" s="128">
        <f t="shared" si="1"/>
        <v>19.595375722543352</v>
      </c>
      <c r="Q15" s="92"/>
    </row>
    <row r="16" spans="1:17" ht="12.75" customHeight="1">
      <c r="A16" s="129">
        <v>1941</v>
      </c>
      <c r="B16" s="122">
        <v>11663</v>
      </c>
      <c r="C16" s="123">
        <v>994</v>
      </c>
      <c r="D16" s="124">
        <f>'Table 8.2.1.1'!C18</f>
        <v>1018</v>
      </c>
      <c r="E16" s="124">
        <f>'Table 8.2.1.1'!H18-'Table 8.2.1.1'!C18</f>
        <v>1950</v>
      </c>
      <c r="F16" s="123">
        <v>115800</v>
      </c>
      <c r="G16" s="125" t="s">
        <v>17</v>
      </c>
      <c r="H16" s="125" t="str">
        <f>'Table 8.2.1.1'!F18</f>
        <v>NA</v>
      </c>
      <c r="I16" s="125" t="s">
        <v>17</v>
      </c>
      <c r="J16" s="126">
        <f t="shared" si="0"/>
        <v>10.07167530224525</v>
      </c>
      <c r="K16" s="125" t="s">
        <v>17</v>
      </c>
      <c r="L16" s="125" t="s">
        <v>17</v>
      </c>
      <c r="M16" s="125" t="s">
        <v>17</v>
      </c>
      <c r="N16" s="127">
        <f t="shared" si="1"/>
        <v>8.522678556117636</v>
      </c>
      <c r="O16" s="127">
        <f t="shared" si="1"/>
        <v>8.728457515219068</v>
      </c>
      <c r="P16" s="128">
        <f t="shared" si="1"/>
        <v>16.71954042699134</v>
      </c>
      <c r="Q16" s="92"/>
    </row>
    <row r="17" spans="1:17" ht="12.75" customHeight="1">
      <c r="A17" s="129">
        <v>1942</v>
      </c>
      <c r="B17" s="122">
        <v>14483</v>
      </c>
      <c r="C17" s="123">
        <v>1448</v>
      </c>
      <c r="D17" s="124">
        <f>'Table 8.2.1.1'!C19</f>
        <v>1166</v>
      </c>
      <c r="E17" s="124">
        <f>'Table 8.2.1.1'!H19-'Table 8.2.1.1'!C19</f>
        <v>2261</v>
      </c>
      <c r="F17" s="123">
        <v>149500</v>
      </c>
      <c r="G17" s="125" t="s">
        <v>17</v>
      </c>
      <c r="H17" s="125" t="str">
        <f>'Table 8.2.1.1'!F19</f>
        <v>NA</v>
      </c>
      <c r="I17" s="125" t="s">
        <v>17</v>
      </c>
      <c r="J17" s="126">
        <f t="shared" si="0"/>
        <v>9.6876254180602</v>
      </c>
      <c r="K17" s="125" t="s">
        <v>17</v>
      </c>
      <c r="L17" s="125" t="s">
        <v>17</v>
      </c>
      <c r="M17" s="125" t="s">
        <v>17</v>
      </c>
      <c r="N17" s="127">
        <f t="shared" si="1"/>
        <v>9.997928605951806</v>
      </c>
      <c r="O17" s="127">
        <f t="shared" si="1"/>
        <v>8.050818200649037</v>
      </c>
      <c r="P17" s="128">
        <f t="shared" si="1"/>
        <v>15.611406476558724</v>
      </c>
      <c r="Q17" s="92"/>
    </row>
    <row r="18" spans="1:17" ht="12.75" customHeight="1">
      <c r="A18" s="129">
        <v>1943</v>
      </c>
      <c r="B18" s="122">
        <v>17187</v>
      </c>
      <c r="C18" s="123">
        <v>1888</v>
      </c>
      <c r="D18" s="124">
        <f>'Table 8.2.1.1'!C20</f>
        <v>1247</v>
      </c>
      <c r="E18" s="124">
        <f>'Table 8.2.1.1'!H20-'Table 8.2.1.1'!C20</f>
        <v>2711</v>
      </c>
      <c r="F18" s="123">
        <v>184200</v>
      </c>
      <c r="G18" s="125" t="s">
        <v>17</v>
      </c>
      <c r="H18" s="125" t="str">
        <f>'Table 8.2.1.1'!F20</f>
        <v>NA</v>
      </c>
      <c r="I18" s="125" t="s">
        <v>17</v>
      </c>
      <c r="J18" s="126">
        <f t="shared" si="0"/>
        <v>9.330618892508143</v>
      </c>
      <c r="K18" s="125" t="s">
        <v>17</v>
      </c>
      <c r="L18" s="125" t="s">
        <v>17</v>
      </c>
      <c r="M18" s="125" t="s">
        <v>17</v>
      </c>
      <c r="N18" s="127">
        <f t="shared" si="1"/>
        <v>10.985046837726188</v>
      </c>
      <c r="O18" s="127">
        <f t="shared" si="1"/>
        <v>7.2554837958922445</v>
      </c>
      <c r="P18" s="128">
        <f t="shared" si="1"/>
        <v>15.773549775993484</v>
      </c>
      <c r="Q18" s="92"/>
    </row>
    <row r="19" spans="1:17" ht="12.75" customHeight="1">
      <c r="A19" s="129">
        <v>1944</v>
      </c>
      <c r="B19" s="122">
        <v>18333</v>
      </c>
      <c r="C19" s="123">
        <v>2208</v>
      </c>
      <c r="D19" s="124">
        <f>'Table 8.2.1.1'!C21</f>
        <v>1497</v>
      </c>
      <c r="E19" s="124">
        <f>'Table 8.2.1.1'!H21-'Table 8.2.1.1'!C21</f>
        <v>2885</v>
      </c>
      <c r="F19" s="123">
        <v>198000</v>
      </c>
      <c r="G19" s="125" t="s">
        <v>17</v>
      </c>
      <c r="H19" s="125" t="str">
        <f>'Table 8.2.1.1'!F21</f>
        <v>NA</v>
      </c>
      <c r="I19" s="125" t="s">
        <v>17</v>
      </c>
      <c r="J19" s="126">
        <f t="shared" si="0"/>
        <v>9.25909090909091</v>
      </c>
      <c r="K19" s="125" t="s">
        <v>17</v>
      </c>
      <c r="L19" s="125" t="s">
        <v>17</v>
      </c>
      <c r="M19" s="125" t="s">
        <v>17</v>
      </c>
      <c r="N19" s="127">
        <f t="shared" si="1"/>
        <v>12.043855342824415</v>
      </c>
      <c r="O19" s="127">
        <f t="shared" si="1"/>
        <v>8.165603010963835</v>
      </c>
      <c r="P19" s="128">
        <f t="shared" si="1"/>
        <v>15.736649757268314</v>
      </c>
      <c r="Q19" s="92"/>
    </row>
    <row r="20" spans="1:17" ht="12.75" customHeight="1">
      <c r="A20" s="129">
        <v>1945</v>
      </c>
      <c r="B20" s="122">
        <v>19358</v>
      </c>
      <c r="C20" s="123">
        <v>2371</v>
      </c>
      <c r="D20" s="124">
        <f>'Table 8.2.1.1'!C22</f>
        <v>1529</v>
      </c>
      <c r="E20" s="124">
        <f>'Table 8.2.1.1'!H22-'Table 8.2.1.1'!C22</f>
        <v>3009</v>
      </c>
      <c r="F20" s="123">
        <v>198300</v>
      </c>
      <c r="G20" s="125" t="s">
        <v>17</v>
      </c>
      <c r="H20" s="125" t="str">
        <f>'Table 8.2.1.1'!F22</f>
        <v>NA</v>
      </c>
      <c r="I20" s="125" t="s">
        <v>17</v>
      </c>
      <c r="J20" s="127">
        <f t="shared" si="0"/>
        <v>9.761976802824003</v>
      </c>
      <c r="K20" s="130" t="s">
        <v>17</v>
      </c>
      <c r="L20" s="125" t="s">
        <v>17</v>
      </c>
      <c r="M20" s="125" t="s">
        <v>17</v>
      </c>
      <c r="N20" s="127">
        <f t="shared" si="1"/>
        <v>12.248166132864965</v>
      </c>
      <c r="O20" s="127">
        <f t="shared" si="1"/>
        <v>7.898543237937804</v>
      </c>
      <c r="P20" s="128">
        <f t="shared" si="1"/>
        <v>15.543961153011674</v>
      </c>
      <c r="Q20" s="92"/>
    </row>
    <row r="21" spans="1:17" ht="12.75" customHeight="1">
      <c r="A21" s="129">
        <v>1946</v>
      </c>
      <c r="B21" s="122">
        <v>23373</v>
      </c>
      <c r="C21" s="123">
        <v>2310</v>
      </c>
      <c r="D21" s="124">
        <f>'Table 8.2.1.1'!C23</f>
        <v>1890</v>
      </c>
      <c r="E21" s="124">
        <f>'Table 8.2.1.1'!H23-'Table 8.2.1.1'!C23</f>
        <v>3432</v>
      </c>
      <c r="F21" s="123">
        <v>198600</v>
      </c>
      <c r="G21" s="125" t="s">
        <v>17</v>
      </c>
      <c r="H21" s="125" t="str">
        <f>'Table 8.2.1.1'!F23</f>
        <v>NA</v>
      </c>
      <c r="I21" s="125" t="s">
        <v>17</v>
      </c>
      <c r="J21" s="127">
        <f t="shared" si="0"/>
        <v>11.768882175226587</v>
      </c>
      <c r="K21" s="130" t="s">
        <v>17</v>
      </c>
      <c r="L21" s="125" t="s">
        <v>17</v>
      </c>
      <c r="M21" s="125" t="s">
        <v>17</v>
      </c>
      <c r="N21" s="127">
        <f t="shared" si="1"/>
        <v>9.883198562443846</v>
      </c>
      <c r="O21" s="127">
        <f t="shared" si="1"/>
        <v>8.086253369272237</v>
      </c>
      <c r="P21" s="128">
        <f t="shared" si="1"/>
        <v>14.683609292773713</v>
      </c>
      <c r="Q21" s="92"/>
    </row>
    <row r="22" spans="1:17" ht="12.75" customHeight="1">
      <c r="A22" s="129">
        <v>1947</v>
      </c>
      <c r="B22" s="122">
        <v>21867</v>
      </c>
      <c r="C22" s="123">
        <v>1670</v>
      </c>
      <c r="D22" s="124">
        <f>'Table 8.2.1.1'!C24</f>
        <v>2131</v>
      </c>
      <c r="E22" s="124">
        <f>'Table 8.2.1.1'!H24-'Table 8.2.1.1'!C24</f>
        <v>3383</v>
      </c>
      <c r="F22" s="123">
        <v>216300</v>
      </c>
      <c r="G22" s="125" t="s">
        <v>17</v>
      </c>
      <c r="H22" s="125" t="str">
        <f>'Table 8.2.1.1'!F24</f>
        <v>NA</v>
      </c>
      <c r="I22" s="125" t="s">
        <v>17</v>
      </c>
      <c r="J22" s="127">
        <f t="shared" si="0"/>
        <v>10.109570041608876</v>
      </c>
      <c r="K22" s="130" t="s">
        <v>17</v>
      </c>
      <c r="L22" s="125" t="s">
        <v>17</v>
      </c>
      <c r="M22" s="125" t="s">
        <v>17</v>
      </c>
      <c r="N22" s="127">
        <f t="shared" si="1"/>
        <v>7.637078703068551</v>
      </c>
      <c r="O22" s="127">
        <f t="shared" si="1"/>
        <v>9.745278273197055</v>
      </c>
      <c r="P22" s="128">
        <f t="shared" si="1"/>
        <v>15.470800749988568</v>
      </c>
      <c r="Q22" s="92"/>
    </row>
    <row r="23" spans="1:17" ht="12.75" customHeight="1">
      <c r="A23" s="129">
        <v>1948</v>
      </c>
      <c r="B23" s="122">
        <v>23226</v>
      </c>
      <c r="C23" s="123">
        <v>1835</v>
      </c>
      <c r="D23" s="124">
        <f>'Table 8.2.1.1'!C25</f>
        <v>2406</v>
      </c>
      <c r="E23" s="124">
        <f>'Table 8.2.1.1'!H25-'Table 8.2.1.1'!C25</f>
        <v>3758</v>
      </c>
      <c r="F23" s="123">
        <v>242600</v>
      </c>
      <c r="G23" s="123">
        <v>74600</v>
      </c>
      <c r="H23" s="125" t="str">
        <f>'Table 8.2.1.1'!F25</f>
        <v>NA</v>
      </c>
      <c r="I23" s="125" t="s">
        <v>17</v>
      </c>
      <c r="J23" s="127">
        <f t="shared" si="0"/>
        <v>9.573784006595218</v>
      </c>
      <c r="K23" s="127">
        <f t="shared" si="0"/>
        <v>2.459785522788204</v>
      </c>
      <c r="L23" s="125" t="s">
        <v>17</v>
      </c>
      <c r="M23" s="125" t="s">
        <v>17</v>
      </c>
      <c r="N23" s="127">
        <f t="shared" si="1"/>
        <v>7.900628605872729</v>
      </c>
      <c r="O23" s="127">
        <f t="shared" si="1"/>
        <v>10.359080340997158</v>
      </c>
      <c r="P23" s="128">
        <f t="shared" si="1"/>
        <v>16.18014294325325</v>
      </c>
      <c r="Q23" s="92"/>
    </row>
    <row r="24" spans="1:17" ht="12.75" customHeight="1">
      <c r="A24" s="129">
        <v>1949</v>
      </c>
      <c r="B24" s="122">
        <v>22242</v>
      </c>
      <c r="C24" s="123">
        <v>1592</v>
      </c>
      <c r="D24" s="124">
        <f>'Table 8.2.1.1'!C26</f>
        <v>2389</v>
      </c>
      <c r="E24" s="124">
        <f>'Table 8.2.1.1'!H26-'Table 8.2.1.1'!C26</f>
        <v>3842</v>
      </c>
      <c r="F24" s="123">
        <v>237500</v>
      </c>
      <c r="G24" s="123">
        <v>70900</v>
      </c>
      <c r="H24" s="125" t="str">
        <f>'Table 8.2.1.1'!F26</f>
        <v>NA</v>
      </c>
      <c r="I24" s="125" t="s">
        <v>17</v>
      </c>
      <c r="J24" s="127">
        <f t="shared" si="0"/>
        <v>9.365052631578948</v>
      </c>
      <c r="K24" s="127">
        <f t="shared" si="0"/>
        <v>2.2454160789844853</v>
      </c>
      <c r="L24" s="125" t="s">
        <v>17</v>
      </c>
      <c r="M24" s="125" t="s">
        <v>17</v>
      </c>
      <c r="N24" s="127">
        <f t="shared" si="1"/>
        <v>7.157629709558493</v>
      </c>
      <c r="O24" s="127">
        <f t="shared" si="1"/>
        <v>10.74094056289902</v>
      </c>
      <c r="P24" s="128">
        <f t="shared" si="1"/>
        <v>17.273626472439528</v>
      </c>
      <c r="Q24" s="92"/>
    </row>
    <row r="25" spans="1:17" ht="18" customHeight="1">
      <c r="A25" s="129">
        <v>1950</v>
      </c>
      <c r="B25" s="122">
        <v>25735</v>
      </c>
      <c r="C25" s="123">
        <v>2074</v>
      </c>
      <c r="D25" s="124">
        <f>'Table 8.2.1.1'!C27</f>
        <v>2588</v>
      </c>
      <c r="E25" s="124">
        <f>'Table 8.2.1.1'!H27-'Table 8.2.1.1'!C27</f>
        <v>4324</v>
      </c>
      <c r="F25" s="123">
        <v>263900</v>
      </c>
      <c r="G25" s="125">
        <v>83200</v>
      </c>
      <c r="H25" s="125" t="str">
        <f>'Table 8.2.1.1'!F27</f>
        <v>NA</v>
      </c>
      <c r="I25" s="125" t="s">
        <v>17</v>
      </c>
      <c r="J25" s="126">
        <f t="shared" si="0"/>
        <v>9.751799924213717</v>
      </c>
      <c r="K25" s="125">
        <f t="shared" si="0"/>
        <v>2.4927884615384617</v>
      </c>
      <c r="L25" s="125" t="s">
        <v>17</v>
      </c>
      <c r="M25" s="125" t="s">
        <v>17</v>
      </c>
      <c r="N25" s="127">
        <f t="shared" si="1"/>
        <v>8.059063532154653</v>
      </c>
      <c r="O25" s="127">
        <f t="shared" si="1"/>
        <v>10.056343501068584</v>
      </c>
      <c r="P25" s="128">
        <f t="shared" si="1"/>
        <v>16.802020594521082</v>
      </c>
      <c r="Q25" s="92"/>
    </row>
    <row r="26" spans="1:17" ht="12.75" customHeight="1">
      <c r="A26" s="129">
        <v>1951</v>
      </c>
      <c r="B26" s="122">
        <v>27828</v>
      </c>
      <c r="C26" s="123">
        <v>2217</v>
      </c>
      <c r="D26" s="124">
        <f>'Table 8.2.1.1'!C28</f>
        <v>2797</v>
      </c>
      <c r="E26" s="124">
        <f>'Table 8.2.1.1'!H28-'Table 8.2.1.1'!C28</f>
        <v>4716</v>
      </c>
      <c r="F26" s="123">
        <v>303800</v>
      </c>
      <c r="G26" s="123">
        <v>97600</v>
      </c>
      <c r="H26" s="125" t="str">
        <f>'Table 8.2.1.1'!F28</f>
        <v>NA</v>
      </c>
      <c r="I26" s="125" t="s">
        <v>17</v>
      </c>
      <c r="J26" s="127">
        <f t="shared" si="0"/>
        <v>9.15997366688611</v>
      </c>
      <c r="K26" s="127">
        <f t="shared" si="0"/>
        <v>2.271516393442623</v>
      </c>
      <c r="L26" s="125" t="s">
        <v>17</v>
      </c>
      <c r="M26" s="125" t="s">
        <v>17</v>
      </c>
      <c r="N26" s="127">
        <f t="shared" si="1"/>
        <v>7.966796032772747</v>
      </c>
      <c r="O26" s="127">
        <f t="shared" si="1"/>
        <v>10.051027741842748</v>
      </c>
      <c r="P26" s="128">
        <f t="shared" si="1"/>
        <v>16.946959896507114</v>
      </c>
      <c r="Q26" s="92"/>
    </row>
    <row r="27" spans="1:17" ht="12.75" customHeight="1">
      <c r="A27" s="129">
        <v>1952</v>
      </c>
      <c r="B27" s="122">
        <v>28609</v>
      </c>
      <c r="C27" s="123">
        <v>2142</v>
      </c>
      <c r="D27" s="124">
        <f>'Table 8.2.1.1'!C29</f>
        <v>3037</v>
      </c>
      <c r="E27" s="124">
        <f>'Table 8.2.1.1'!H29-'Table 8.2.1.1'!C29</f>
        <v>5026</v>
      </c>
      <c r="F27" s="123">
        <v>321300</v>
      </c>
      <c r="G27" s="123">
        <v>100800</v>
      </c>
      <c r="H27" s="125" t="str">
        <f>'Table 8.2.1.1'!F29</f>
        <v>NA</v>
      </c>
      <c r="I27" s="125" t="s">
        <v>17</v>
      </c>
      <c r="J27" s="127">
        <f t="shared" si="0"/>
        <v>8.904139433551197</v>
      </c>
      <c r="K27" s="127">
        <f t="shared" si="0"/>
        <v>2.125</v>
      </c>
      <c r="L27" s="125" t="s">
        <v>17</v>
      </c>
      <c r="M27" s="125" t="s">
        <v>17</v>
      </c>
      <c r="N27" s="127">
        <f t="shared" si="1"/>
        <v>7.487154391974554</v>
      </c>
      <c r="O27" s="127">
        <f t="shared" si="1"/>
        <v>10.615540564158133</v>
      </c>
      <c r="P27" s="128">
        <f t="shared" si="1"/>
        <v>17.56789821384879</v>
      </c>
      <c r="Q27" s="92"/>
    </row>
    <row r="28" spans="1:17" ht="12.75" customHeight="1">
      <c r="A28" s="129">
        <v>1953</v>
      </c>
      <c r="B28" s="122">
        <v>29970</v>
      </c>
      <c r="C28" s="123">
        <v>2186</v>
      </c>
      <c r="D28" s="124">
        <f>'Table 8.2.1.1'!C30</f>
        <v>3347</v>
      </c>
      <c r="E28" s="124">
        <f>'Table 8.2.1.1'!H30-'Table 8.2.1.1'!C30</f>
        <v>5478</v>
      </c>
      <c r="F28" s="123">
        <v>338600</v>
      </c>
      <c r="G28" s="123">
        <v>109200</v>
      </c>
      <c r="H28" s="125" t="str">
        <f>'Table 8.2.1.1'!F30</f>
        <v>NA</v>
      </c>
      <c r="I28" s="125" t="s">
        <v>17</v>
      </c>
      <c r="J28" s="127">
        <f t="shared" si="0"/>
        <v>8.851151801535735</v>
      </c>
      <c r="K28" s="127">
        <f t="shared" si="0"/>
        <v>2.001831501831502</v>
      </c>
      <c r="L28" s="125" t="s">
        <v>17</v>
      </c>
      <c r="M28" s="125" t="s">
        <v>17</v>
      </c>
      <c r="N28" s="127">
        <f t="shared" si="1"/>
        <v>7.293960627293961</v>
      </c>
      <c r="O28" s="127">
        <f t="shared" si="1"/>
        <v>11.167834501167835</v>
      </c>
      <c r="P28" s="128">
        <f t="shared" si="1"/>
        <v>18.27827827827828</v>
      </c>
      <c r="Q28" s="92"/>
    </row>
    <row r="29" spans="1:17" ht="12.75" customHeight="1">
      <c r="A29" s="129">
        <v>1954</v>
      </c>
      <c r="B29" s="122">
        <v>30484</v>
      </c>
      <c r="C29" s="123">
        <v>2000</v>
      </c>
      <c r="D29" s="124">
        <f>'Table 8.2.1.1'!C31</f>
        <v>3212</v>
      </c>
      <c r="E29" s="124">
        <f>'Table 8.2.1.1'!H31-'Table 8.2.1.1'!C31</f>
        <v>5988</v>
      </c>
      <c r="F29" s="123">
        <v>338700</v>
      </c>
      <c r="G29" s="123">
        <v>103100</v>
      </c>
      <c r="H29" s="125" t="str">
        <f>'Table 8.2.1.1'!F31</f>
        <v>NA</v>
      </c>
      <c r="I29" s="125" t="s">
        <v>17</v>
      </c>
      <c r="J29" s="127">
        <f t="shared" si="0"/>
        <v>9.000295246530854</v>
      </c>
      <c r="K29" s="127">
        <f t="shared" si="0"/>
        <v>1.9398642095053347</v>
      </c>
      <c r="L29" s="125" t="s">
        <v>17</v>
      </c>
      <c r="M29" s="125" t="s">
        <v>17</v>
      </c>
      <c r="N29" s="127">
        <f t="shared" si="1"/>
        <v>6.5608187901850155</v>
      </c>
      <c r="O29" s="127">
        <f t="shared" si="1"/>
        <v>10.536674977037134</v>
      </c>
      <c r="P29" s="128">
        <f t="shared" si="1"/>
        <v>19.643091457813934</v>
      </c>
      <c r="Q29" s="92"/>
    </row>
    <row r="30" spans="1:17" ht="12.75" customHeight="1">
      <c r="A30" s="129">
        <v>1955</v>
      </c>
      <c r="B30" s="122">
        <v>33708</v>
      </c>
      <c r="C30" s="123">
        <v>2138</v>
      </c>
      <c r="D30" s="124">
        <f>'Table 8.2.1.1'!C32</f>
        <v>4169</v>
      </c>
      <c r="E30" s="124">
        <f>'Table 8.2.1.1'!H32-'Table 8.2.1.1'!C32</f>
        <v>6548</v>
      </c>
      <c r="F30" s="123">
        <v>372000</v>
      </c>
      <c r="G30" s="123">
        <v>117300</v>
      </c>
      <c r="H30" s="125" t="str">
        <f>'Table 8.2.1.1'!F32</f>
        <v>NA</v>
      </c>
      <c r="I30" s="125" t="s">
        <v>17</v>
      </c>
      <c r="J30" s="127">
        <f t="shared" si="0"/>
        <v>9.061290322580644</v>
      </c>
      <c r="K30" s="127">
        <f t="shared" si="0"/>
        <v>1.8226768968456948</v>
      </c>
      <c r="L30" s="125" t="s">
        <v>17</v>
      </c>
      <c r="M30" s="125" t="s">
        <v>17</v>
      </c>
      <c r="N30" s="127">
        <f t="shared" si="1"/>
        <v>6.342707962501484</v>
      </c>
      <c r="O30" s="127">
        <f t="shared" si="1"/>
        <v>12.367983861397887</v>
      </c>
      <c r="P30" s="128">
        <f t="shared" si="1"/>
        <v>19.42565563071081</v>
      </c>
      <c r="Q30" s="92"/>
    </row>
    <row r="31" spans="1:17" ht="12.75" customHeight="1">
      <c r="A31" s="129">
        <v>1956</v>
      </c>
      <c r="B31" s="122">
        <v>35580</v>
      </c>
      <c r="C31" s="123">
        <v>2202</v>
      </c>
      <c r="D31" s="124">
        <f>'Table 8.2.1.1'!C33</f>
        <v>4395</v>
      </c>
      <c r="E31" s="124">
        <f>'Table 8.2.1.1'!H33-'Table 8.2.1.1'!C33</f>
        <v>7119</v>
      </c>
      <c r="F31" s="123">
        <v>394900</v>
      </c>
      <c r="G31" s="123">
        <v>123000</v>
      </c>
      <c r="H31" s="125" t="str">
        <f>'Table 8.2.1.1'!F33</f>
        <v>NA</v>
      </c>
      <c r="I31" s="125" t="s">
        <v>17</v>
      </c>
      <c r="J31" s="127">
        <f t="shared" si="0"/>
        <v>9.009875917953913</v>
      </c>
      <c r="K31" s="127">
        <f t="shared" si="0"/>
        <v>1.7902439024390244</v>
      </c>
      <c r="L31" s="125" t="s">
        <v>17</v>
      </c>
      <c r="M31" s="125" t="s">
        <v>17</v>
      </c>
      <c r="N31" s="127">
        <f t="shared" si="1"/>
        <v>6.188870151770658</v>
      </c>
      <c r="O31" s="127">
        <f t="shared" si="1"/>
        <v>12.352445193929174</v>
      </c>
      <c r="P31" s="128">
        <f t="shared" si="1"/>
        <v>20.008431703204046</v>
      </c>
      <c r="Q31" s="92"/>
    </row>
    <row r="32" spans="1:17" ht="12.75" customHeight="1">
      <c r="A32" s="129">
        <v>1957</v>
      </c>
      <c r="B32" s="122">
        <v>37436</v>
      </c>
      <c r="C32" s="123">
        <v>2116</v>
      </c>
      <c r="D32" s="124">
        <f>'Table 8.2.1.1'!C34</f>
        <v>4792</v>
      </c>
      <c r="E32" s="124">
        <f>'Table 8.2.1.1'!H34-'Table 8.2.1.1'!C34</f>
        <v>7635</v>
      </c>
      <c r="F32" s="123">
        <v>413300</v>
      </c>
      <c r="G32" s="123">
        <v>126700</v>
      </c>
      <c r="H32" s="125" t="str">
        <f>'Table 8.2.1.1'!F34</f>
        <v>NA</v>
      </c>
      <c r="I32" s="125" t="s">
        <v>17</v>
      </c>
      <c r="J32" s="127">
        <f t="shared" si="0"/>
        <v>9.057827244132591</v>
      </c>
      <c r="K32" s="127">
        <f t="shared" si="0"/>
        <v>1.67008681925809</v>
      </c>
      <c r="L32" s="125" t="s">
        <v>17</v>
      </c>
      <c r="M32" s="125" t="s">
        <v>17</v>
      </c>
      <c r="N32" s="127">
        <f t="shared" si="1"/>
        <v>5.652313281333476</v>
      </c>
      <c r="O32" s="127">
        <f t="shared" si="1"/>
        <v>12.800512875307192</v>
      </c>
      <c r="P32" s="128">
        <f t="shared" si="1"/>
        <v>20.394807137514693</v>
      </c>
      <c r="Q32" s="92"/>
    </row>
    <row r="33" spans="1:17" ht="12.75" customHeight="1">
      <c r="A33" s="129">
        <v>1958</v>
      </c>
      <c r="B33" s="122">
        <v>37880</v>
      </c>
      <c r="C33" s="123">
        <v>1974</v>
      </c>
      <c r="D33" s="124">
        <f>'Table 8.2.1.1'!C35</f>
        <v>5169</v>
      </c>
      <c r="E33" s="124">
        <f>'Table 8.2.1.1'!H35-'Table 8.2.1.1'!C35</f>
        <v>7958</v>
      </c>
      <c r="F33" s="123">
        <v>415600</v>
      </c>
      <c r="G33" s="123">
        <v>118200</v>
      </c>
      <c r="H33" s="125" t="str">
        <f>'Table 8.2.1.1'!F35</f>
        <v>NA</v>
      </c>
      <c r="I33" s="125" t="s">
        <v>17</v>
      </c>
      <c r="J33" s="127">
        <f t="shared" si="0"/>
        <v>9.114533205004813</v>
      </c>
      <c r="K33" s="127">
        <f t="shared" si="0"/>
        <v>1.6700507614213198</v>
      </c>
      <c r="L33" s="125" t="s">
        <v>17</v>
      </c>
      <c r="M33" s="125" t="s">
        <v>17</v>
      </c>
      <c r="N33" s="127">
        <f t="shared" si="1"/>
        <v>5.211193241816262</v>
      </c>
      <c r="O33" s="127">
        <f t="shared" si="1"/>
        <v>13.645723336853221</v>
      </c>
      <c r="P33" s="128">
        <f t="shared" si="1"/>
        <v>21.00844772967265</v>
      </c>
      <c r="Q33" s="92"/>
    </row>
    <row r="34" spans="1:17" ht="12.75" customHeight="1">
      <c r="A34" s="129">
        <v>1959</v>
      </c>
      <c r="B34" s="122">
        <v>40344</v>
      </c>
      <c r="C34" s="123">
        <v>2026</v>
      </c>
      <c r="D34" s="124">
        <f>'Table 8.2.1.1'!C36</f>
        <v>5810</v>
      </c>
      <c r="E34" s="124">
        <f>'Table 8.2.1.1'!H36-'Table 8.2.1.1'!C36</f>
        <v>8676</v>
      </c>
      <c r="F34" s="123">
        <v>453500</v>
      </c>
      <c r="G34" s="123">
        <v>133800</v>
      </c>
      <c r="H34" s="125" t="str">
        <f>'Table 8.2.1.1'!F36</f>
        <v>NA</v>
      </c>
      <c r="I34" s="125" t="s">
        <v>17</v>
      </c>
      <c r="J34" s="127">
        <f t="shared" si="0"/>
        <v>8.89614112458655</v>
      </c>
      <c r="K34" s="127">
        <f t="shared" si="0"/>
        <v>1.5142002989536623</v>
      </c>
      <c r="L34" s="125" t="s">
        <v>17</v>
      </c>
      <c r="M34" s="125" t="s">
        <v>17</v>
      </c>
      <c r="N34" s="127">
        <f t="shared" si="1"/>
        <v>5.021812413246083</v>
      </c>
      <c r="O34" s="127">
        <f t="shared" si="1"/>
        <v>14.401150109062065</v>
      </c>
      <c r="P34" s="128">
        <f t="shared" si="1"/>
        <v>21.505056513979774</v>
      </c>
      <c r="Q34" s="92"/>
    </row>
    <row r="35" spans="1:17" ht="18" customHeight="1">
      <c r="A35" s="129">
        <v>1960</v>
      </c>
      <c r="B35" s="122">
        <v>40014</v>
      </c>
      <c r="C35" s="123">
        <v>1958</v>
      </c>
      <c r="D35" s="124">
        <f>'Table 8.2.1.1'!C37</f>
        <v>5880</v>
      </c>
      <c r="E35" s="124">
        <f>'Table 8.2.1.1'!H37-'Table 8.2.1.1'!C37</f>
        <v>8903</v>
      </c>
      <c r="F35" s="123">
        <v>473900</v>
      </c>
      <c r="G35" s="125">
        <v>135100</v>
      </c>
      <c r="H35" s="125" t="str">
        <f>'Table 8.2.1.1'!F37</f>
        <v>NA</v>
      </c>
      <c r="I35" s="125" t="s">
        <v>17</v>
      </c>
      <c r="J35" s="126">
        <f t="shared" si="0"/>
        <v>8.443553492297953</v>
      </c>
      <c r="K35" s="125">
        <f t="shared" si="0"/>
        <v>1.449296817172465</v>
      </c>
      <c r="L35" s="125" t="s">
        <v>17</v>
      </c>
      <c r="M35" s="125" t="s">
        <v>17</v>
      </c>
      <c r="N35" s="127">
        <f t="shared" si="1"/>
        <v>4.8932873494277</v>
      </c>
      <c r="O35" s="127">
        <f t="shared" si="1"/>
        <v>14.694856800119958</v>
      </c>
      <c r="P35" s="128">
        <f t="shared" si="1"/>
        <v>22.249712600589792</v>
      </c>
      <c r="Q35" s="92"/>
    </row>
    <row r="36" spans="1:17" ht="12.75" customHeight="1">
      <c r="A36" s="129">
        <v>1961</v>
      </c>
      <c r="B36" s="122">
        <v>42033</v>
      </c>
      <c r="C36" s="123">
        <v>1885</v>
      </c>
      <c r="D36" s="124">
        <f>'Table 8.2.1.1'!C38</f>
        <v>6167</v>
      </c>
      <c r="E36" s="124">
        <f>'Table 8.2.1.1'!H38-'Table 8.2.1.1'!C38</f>
        <v>9776</v>
      </c>
      <c r="F36" s="123">
        <v>490700</v>
      </c>
      <c r="G36" s="123">
        <v>135100</v>
      </c>
      <c r="H36" s="125" t="str">
        <f>'Table 8.2.1.1'!F38</f>
        <v>NA</v>
      </c>
      <c r="I36" s="125" t="s">
        <v>17</v>
      </c>
      <c r="J36" s="127">
        <f aca="true" t="shared" si="2" ref="J36:M68">100*B36/F36</f>
        <v>8.565926227837783</v>
      </c>
      <c r="K36" s="127">
        <f t="shared" si="2"/>
        <v>1.3952627683197631</v>
      </c>
      <c r="L36" s="125" t="s">
        <v>17</v>
      </c>
      <c r="M36" s="125" t="s">
        <v>17</v>
      </c>
      <c r="N36" s="127">
        <f t="shared" si="1"/>
        <v>4.4845716460875975</v>
      </c>
      <c r="O36" s="127">
        <f t="shared" si="1"/>
        <v>14.671805486165631</v>
      </c>
      <c r="P36" s="128">
        <f t="shared" si="1"/>
        <v>23.257916399019816</v>
      </c>
      <c r="Q36" s="92"/>
    </row>
    <row r="37" spans="1:17" ht="12.75" customHeight="1">
      <c r="A37" s="129">
        <v>1962</v>
      </c>
      <c r="B37" s="122">
        <v>44087</v>
      </c>
      <c r="C37" s="123">
        <v>1899</v>
      </c>
      <c r="D37" s="124">
        <f>'Table 8.2.1.1'!C39</f>
        <v>6652</v>
      </c>
      <c r="E37" s="124">
        <f>'Table 8.2.1.1'!H39-'Table 8.2.1.1'!C39</f>
        <v>10312</v>
      </c>
      <c r="F37" s="123">
        <v>528900</v>
      </c>
      <c r="G37" s="123">
        <v>147200</v>
      </c>
      <c r="H37" s="125" t="str">
        <f>'Table 8.2.1.1'!F39</f>
        <v>NA</v>
      </c>
      <c r="I37" s="125" t="s">
        <v>17</v>
      </c>
      <c r="J37" s="127">
        <f t="shared" si="2"/>
        <v>8.335602193231235</v>
      </c>
      <c r="K37" s="127">
        <f t="shared" si="2"/>
        <v>1.2900815217391304</v>
      </c>
      <c r="L37" s="125" t="s">
        <v>17</v>
      </c>
      <c r="M37" s="125" t="s">
        <v>17</v>
      </c>
      <c r="N37" s="127">
        <f t="shared" si="1"/>
        <v>4.3073922017828385</v>
      </c>
      <c r="O37" s="127">
        <f t="shared" si="1"/>
        <v>15.088348039104497</v>
      </c>
      <c r="P37" s="128">
        <f t="shared" si="1"/>
        <v>23.39011499988659</v>
      </c>
      <c r="Q37" s="92"/>
    </row>
    <row r="38" spans="1:17" ht="12.75" customHeight="1">
      <c r="A38" s="129">
        <v>1963</v>
      </c>
      <c r="B38" s="122">
        <v>45473</v>
      </c>
      <c r="C38" s="123">
        <v>1827</v>
      </c>
      <c r="D38" s="124">
        <f>'Table 8.2.1.1'!C40</f>
        <v>6833</v>
      </c>
      <c r="E38" s="124">
        <f>'Table 8.2.1.1'!H40-'Table 8.2.1.1'!C40</f>
        <v>10929</v>
      </c>
      <c r="F38" s="123">
        <v>559700</v>
      </c>
      <c r="G38" s="123">
        <v>155500</v>
      </c>
      <c r="H38" s="123">
        <f>'Table 8.2.1.1'!F40</f>
        <v>13785.501259351231</v>
      </c>
      <c r="I38" s="123">
        <f>'Table 8.2.1.1'!M40-'Table 8.2.1.1'!F40</f>
        <v>46014.49874064877</v>
      </c>
      <c r="J38" s="127">
        <f t="shared" si="2"/>
        <v>8.12453099874933</v>
      </c>
      <c r="K38" s="127">
        <f t="shared" si="2"/>
        <v>1.17491961414791</v>
      </c>
      <c r="L38" s="127">
        <f>100*D38/H38</f>
        <v>49.566569045611715</v>
      </c>
      <c r="M38" s="127">
        <f>100*E38/I38</f>
        <v>23.75120950811407</v>
      </c>
      <c r="N38" s="127">
        <f t="shared" si="1"/>
        <v>4.017768785872936</v>
      </c>
      <c r="O38" s="127">
        <f t="shared" si="1"/>
        <v>15.026499241308029</v>
      </c>
      <c r="P38" s="128">
        <f t="shared" si="1"/>
        <v>24.034042178875378</v>
      </c>
      <c r="Q38" s="92"/>
    </row>
    <row r="39" spans="1:17" ht="12.75" customHeight="1">
      <c r="A39" s="129">
        <v>1964</v>
      </c>
      <c r="B39" s="122">
        <v>49479</v>
      </c>
      <c r="C39" s="123">
        <v>1949</v>
      </c>
      <c r="D39" s="124">
        <f>'Table 8.2.1.1'!C41</f>
        <v>7609</v>
      </c>
      <c r="E39" s="124">
        <f>'Table 8.2.1.1'!H41-'Table 8.2.1.1'!C41</f>
        <v>11923</v>
      </c>
      <c r="F39" s="123">
        <v>601400</v>
      </c>
      <c r="G39" s="123">
        <v>166800</v>
      </c>
      <c r="H39" s="123">
        <f>'Table 8.2.1.1'!F41</f>
        <v>15299.158828527034</v>
      </c>
      <c r="I39" s="123">
        <f>'Table 8.2.1.1'!M41-'Table 8.2.1.1'!F41</f>
        <v>49900.84117147297</v>
      </c>
      <c r="J39" s="127">
        <f t="shared" si="2"/>
        <v>8.227302959760559</v>
      </c>
      <c r="K39" s="127">
        <f t="shared" si="2"/>
        <v>1.1684652278177459</v>
      </c>
      <c r="L39" s="127">
        <f t="shared" si="2"/>
        <v>49.73476048769523</v>
      </c>
      <c r="M39" s="127">
        <f t="shared" si="2"/>
        <v>23.893384800928114</v>
      </c>
      <c r="N39" s="127">
        <f t="shared" si="1"/>
        <v>3.9390448473089594</v>
      </c>
      <c r="O39" s="127">
        <f t="shared" si="1"/>
        <v>15.37824127407587</v>
      </c>
      <c r="P39" s="128">
        <f t="shared" si="1"/>
        <v>24.097091695466762</v>
      </c>
      <c r="Q39" s="92"/>
    </row>
    <row r="40" spans="1:17" ht="12.75" customHeight="1">
      <c r="A40" s="129">
        <v>1965</v>
      </c>
      <c r="B40" s="122">
        <v>52160</v>
      </c>
      <c r="C40" s="123">
        <v>2026</v>
      </c>
      <c r="D40" s="124">
        <f>'Table 8.2.1.1'!C42</f>
        <v>8081</v>
      </c>
      <c r="E40" s="124">
        <f>'Table 8.2.1.1'!H42-'Table 8.2.1.1'!C42</f>
        <v>12552</v>
      </c>
      <c r="F40" s="123">
        <v>652200</v>
      </c>
      <c r="G40" s="123">
        <v>184300</v>
      </c>
      <c r="H40" s="123">
        <f>'Table 8.2.1.1'!F42</f>
        <v>16517.094701873433</v>
      </c>
      <c r="I40" s="123">
        <f>'Table 8.2.1.1'!M42-'Table 8.2.1.1'!F42</f>
        <v>54082.90529812657</v>
      </c>
      <c r="J40" s="127">
        <f t="shared" si="2"/>
        <v>7.997546764796075</v>
      </c>
      <c r="K40" s="127">
        <f t="shared" si="2"/>
        <v>1.0992946283233858</v>
      </c>
      <c r="L40" s="127">
        <f t="shared" si="2"/>
        <v>48.92506912298215</v>
      </c>
      <c r="M40" s="127">
        <f t="shared" si="2"/>
        <v>23.20881234247377</v>
      </c>
      <c r="N40" s="127">
        <f t="shared" si="1"/>
        <v>3.8842024539877302</v>
      </c>
      <c r="O40" s="127">
        <f t="shared" si="1"/>
        <v>15.49271472392638</v>
      </c>
      <c r="P40" s="128">
        <f t="shared" si="1"/>
        <v>24.06441717791411</v>
      </c>
      <c r="Q40" s="92"/>
    </row>
    <row r="41" spans="1:17" ht="12.75" customHeight="1">
      <c r="A41" s="129">
        <v>1966</v>
      </c>
      <c r="B41" s="122">
        <v>55716</v>
      </c>
      <c r="C41" s="123">
        <v>2243</v>
      </c>
      <c r="D41" s="124">
        <f>'Table 8.2.1.1'!C43</f>
        <v>8860</v>
      </c>
      <c r="E41" s="124">
        <f>'Table 8.2.1.1'!H43-'Table 8.2.1.1'!C43</f>
        <v>13918</v>
      </c>
      <c r="F41" s="123">
        <v>710100</v>
      </c>
      <c r="G41" s="123">
        <v>202700</v>
      </c>
      <c r="H41" s="123">
        <f>'Table 8.2.1.1'!F43</f>
        <v>18375.305321241078</v>
      </c>
      <c r="I41" s="123">
        <f>'Table 8.2.1.1'!M43-'Table 8.2.1.1'!F43</f>
        <v>59824.694678758926</v>
      </c>
      <c r="J41" s="127">
        <f t="shared" si="2"/>
        <v>7.846218842416561</v>
      </c>
      <c r="K41" s="127">
        <f t="shared" si="2"/>
        <v>1.1065614208189443</v>
      </c>
      <c r="L41" s="127">
        <f t="shared" si="2"/>
        <v>48.21688589717317</v>
      </c>
      <c r="M41" s="127">
        <f t="shared" si="2"/>
        <v>23.264640253887762</v>
      </c>
      <c r="N41" s="127">
        <f t="shared" si="1"/>
        <v>4.025773565941561</v>
      </c>
      <c r="O41" s="127">
        <f t="shared" si="1"/>
        <v>15.902074807954627</v>
      </c>
      <c r="P41" s="128">
        <f t="shared" si="1"/>
        <v>24.98025701773279</v>
      </c>
      <c r="Q41" s="92"/>
    </row>
    <row r="42" spans="1:17" ht="12.75" customHeight="1">
      <c r="A42" s="129">
        <v>1967</v>
      </c>
      <c r="B42" s="122">
        <v>58701</v>
      </c>
      <c r="C42" s="123">
        <v>1973</v>
      </c>
      <c r="D42" s="124">
        <f>'Table 8.2.1.1'!C44</f>
        <v>9852</v>
      </c>
      <c r="E42" s="124">
        <f>'Table 8.2.1.1'!H44-'Table 8.2.1.1'!C44</f>
        <v>14840</v>
      </c>
      <c r="F42" s="123">
        <v>750400</v>
      </c>
      <c r="G42" s="123">
        <v>206700</v>
      </c>
      <c r="H42" s="123">
        <f>'Table 8.2.1.1'!F44</f>
        <v>21032.433996553274</v>
      </c>
      <c r="I42" s="123">
        <f>'Table 8.2.1.1'!M44-'Table 8.2.1.1'!F44</f>
        <v>64967.56600344673</v>
      </c>
      <c r="J42" s="127">
        <f t="shared" si="2"/>
        <v>7.8226279317697225</v>
      </c>
      <c r="K42" s="127">
        <f t="shared" si="2"/>
        <v>0.9545234639574263</v>
      </c>
      <c r="L42" s="127">
        <f t="shared" si="2"/>
        <v>46.84193946175946</v>
      </c>
      <c r="M42" s="127">
        <f t="shared" si="2"/>
        <v>22.84216711953268</v>
      </c>
      <c r="N42" s="127">
        <f t="shared" si="1"/>
        <v>3.3611011737449106</v>
      </c>
      <c r="O42" s="127">
        <f t="shared" si="1"/>
        <v>16.78335973833495</v>
      </c>
      <c r="P42" s="128">
        <f t="shared" si="1"/>
        <v>25.28065961397591</v>
      </c>
      <c r="Q42" s="92"/>
    </row>
    <row r="43" spans="1:17" ht="12.75" customHeight="1">
      <c r="A43" s="129">
        <v>1968</v>
      </c>
      <c r="B43" s="122">
        <v>63430</v>
      </c>
      <c r="C43" s="123">
        <v>1944</v>
      </c>
      <c r="D43" s="124">
        <f>'Table 8.2.1.1'!C45</f>
        <v>10603</v>
      </c>
      <c r="E43" s="124">
        <f>'Table 8.2.1.1'!H45-'Table 8.2.1.1'!C45</f>
        <v>15688</v>
      </c>
      <c r="F43" s="123">
        <v>821200</v>
      </c>
      <c r="G43" s="123">
        <v>225300</v>
      </c>
      <c r="H43" s="123">
        <f>'Table 8.2.1.1'!F45</f>
        <v>23779.017541999736</v>
      </c>
      <c r="I43" s="123">
        <f>'Table 8.2.1.1'!M45-'Table 8.2.1.1'!F45</f>
        <v>70520.98245800026</v>
      </c>
      <c r="J43" s="127">
        <f t="shared" si="2"/>
        <v>7.724062347783731</v>
      </c>
      <c r="K43" s="127">
        <f t="shared" si="2"/>
        <v>0.8628495339547271</v>
      </c>
      <c r="L43" s="127">
        <f t="shared" si="2"/>
        <v>44.58973118326874</v>
      </c>
      <c r="M43" s="127">
        <f t="shared" si="2"/>
        <v>22.245861377985204</v>
      </c>
      <c r="N43" s="127">
        <f t="shared" si="1"/>
        <v>3.064795837931578</v>
      </c>
      <c r="O43" s="127">
        <f t="shared" si="1"/>
        <v>16.716064953492037</v>
      </c>
      <c r="P43" s="128">
        <f t="shared" si="1"/>
        <v>24.732776288822325</v>
      </c>
      <c r="Q43" s="92"/>
    </row>
    <row r="44" spans="1:17" ht="12.75" customHeight="1">
      <c r="A44" s="129">
        <v>1969</v>
      </c>
      <c r="B44" s="122">
        <v>65533</v>
      </c>
      <c r="C44" s="123">
        <v>1898</v>
      </c>
      <c r="D44" s="124">
        <f>'Table 8.2.1.1'!C46</f>
        <v>11491</v>
      </c>
      <c r="E44" s="124">
        <f>'Table 8.2.1.1'!H46-'Table 8.2.1.1'!C46</f>
        <v>16407</v>
      </c>
      <c r="F44" s="123">
        <v>888500</v>
      </c>
      <c r="G44" s="123">
        <v>236800</v>
      </c>
      <c r="H44" s="123">
        <f>'Table 8.2.1.1'!F46</f>
        <v>27188.36079017886</v>
      </c>
      <c r="I44" s="123">
        <f>'Table 8.2.1.1'!M46-'Table 8.2.1.1'!F46</f>
        <v>77611.63920982114</v>
      </c>
      <c r="J44" s="127">
        <f t="shared" si="2"/>
        <v>7.375689364096792</v>
      </c>
      <c r="K44" s="127">
        <f t="shared" si="2"/>
        <v>0.8015202702702703</v>
      </c>
      <c r="L44" s="127">
        <f t="shared" si="2"/>
        <v>42.264408982504186</v>
      </c>
      <c r="M44" s="127">
        <f t="shared" si="2"/>
        <v>21.139870471803956</v>
      </c>
      <c r="N44" s="127">
        <f t="shared" si="1"/>
        <v>2.89625074390002</v>
      </c>
      <c r="O44" s="127">
        <f t="shared" si="1"/>
        <v>17.534677185540108</v>
      </c>
      <c r="P44" s="128">
        <f t="shared" si="1"/>
        <v>25.036241283017716</v>
      </c>
      <c r="Q44" s="92"/>
    </row>
    <row r="45" spans="1:17" ht="18" customHeight="1">
      <c r="A45" s="129">
        <v>1970</v>
      </c>
      <c r="B45" s="122">
        <v>66615</v>
      </c>
      <c r="C45" s="123">
        <v>1724</v>
      </c>
      <c r="D45" s="124">
        <f>'Table 8.2.1.1'!C47</f>
        <v>11723</v>
      </c>
      <c r="E45" s="124">
        <f>'Table 8.2.1.1'!H47-'Table 8.2.1.1'!C47</f>
        <v>17472</v>
      </c>
      <c r="F45" s="123">
        <v>929500</v>
      </c>
      <c r="G45" s="125">
        <v>230300</v>
      </c>
      <c r="H45" s="125">
        <f>'Table 8.2.1.1'!F47</f>
        <v>30570.249168223723</v>
      </c>
      <c r="I45" s="125">
        <f>'Table 8.2.1.1'!M47-'Table 8.2.1.1'!F47</f>
        <v>83429.75083177627</v>
      </c>
      <c r="J45" s="126">
        <f t="shared" si="2"/>
        <v>7.166756320602475</v>
      </c>
      <c r="K45" s="125">
        <f t="shared" si="2"/>
        <v>0.748588797221016</v>
      </c>
      <c r="L45" s="125">
        <f t="shared" si="2"/>
        <v>38.34774108477168</v>
      </c>
      <c r="M45" s="125">
        <f t="shared" si="2"/>
        <v>20.94216970062598</v>
      </c>
      <c r="N45" s="127">
        <f t="shared" si="1"/>
        <v>2.5880057044209264</v>
      </c>
      <c r="O45" s="127">
        <f t="shared" si="1"/>
        <v>17.598138557381972</v>
      </c>
      <c r="P45" s="128">
        <f t="shared" si="1"/>
        <v>26.228326953388876</v>
      </c>
      <c r="Q45" s="92"/>
    </row>
    <row r="46" spans="1:17" ht="12.75" customHeight="1">
      <c r="A46" s="129">
        <v>1971</v>
      </c>
      <c r="B46" s="122">
        <v>72603</v>
      </c>
      <c r="C46" s="123">
        <v>1713</v>
      </c>
      <c r="D46" s="124">
        <f>'Table 8.2.1.1'!C48</f>
        <v>11508</v>
      </c>
      <c r="E46" s="124">
        <f>'Table 8.2.1.1'!H48-'Table 8.2.1.1'!C48</f>
        <v>19203</v>
      </c>
      <c r="F46" s="123">
        <v>1005600</v>
      </c>
      <c r="G46" s="123">
        <v>242400</v>
      </c>
      <c r="H46" s="123">
        <f>'Table 8.2.1.1'!F48</f>
        <v>33659.56430657533</v>
      </c>
      <c r="I46" s="123">
        <f>'Table 8.2.1.1'!M48-'Table 8.2.1.1'!F48</f>
        <v>89840.43569342466</v>
      </c>
      <c r="J46" s="127">
        <f t="shared" si="2"/>
        <v>7.219868735083533</v>
      </c>
      <c r="K46" s="127">
        <f t="shared" si="2"/>
        <v>0.7066831683168316</v>
      </c>
      <c r="L46" s="127">
        <f t="shared" si="2"/>
        <v>34.189390852429824</v>
      </c>
      <c r="M46" s="127">
        <f t="shared" si="2"/>
        <v>21.37456241366542</v>
      </c>
      <c r="N46" s="127">
        <f t="shared" si="1"/>
        <v>2.359406636089418</v>
      </c>
      <c r="O46" s="127">
        <f t="shared" si="1"/>
        <v>15.850584686583199</v>
      </c>
      <c r="P46" s="128">
        <f t="shared" si="1"/>
        <v>26.449320276021652</v>
      </c>
      <c r="Q46" s="92"/>
    </row>
    <row r="47" spans="1:17" ht="12.75" customHeight="1">
      <c r="A47" s="129">
        <v>1972</v>
      </c>
      <c r="B47" s="122">
        <v>79925</v>
      </c>
      <c r="C47" s="123">
        <v>2158</v>
      </c>
      <c r="D47" s="124">
        <f>'Table 8.2.1.1'!C49</f>
        <v>11473</v>
      </c>
      <c r="E47" s="124">
        <f>'Table 8.2.1.1'!H49-'Table 8.2.1.1'!C49</f>
        <v>21270</v>
      </c>
      <c r="F47" s="123">
        <v>1110300</v>
      </c>
      <c r="G47" s="123">
        <v>267900</v>
      </c>
      <c r="H47" s="123">
        <f>'Table 8.2.1.1'!F49</f>
        <v>37962.320464486176</v>
      </c>
      <c r="I47" s="123">
        <f>'Table 8.2.1.1'!M49-'Table 8.2.1.1'!F49</f>
        <v>99137.67953551383</v>
      </c>
      <c r="J47" s="127">
        <f t="shared" si="2"/>
        <v>7.198504908583266</v>
      </c>
      <c r="K47" s="127">
        <f t="shared" si="2"/>
        <v>0.8055244494214259</v>
      </c>
      <c r="L47" s="127">
        <f t="shared" si="2"/>
        <v>30.222072464545505</v>
      </c>
      <c r="M47" s="127">
        <f t="shared" si="2"/>
        <v>21.45501095008029</v>
      </c>
      <c r="N47" s="127">
        <f t="shared" si="1"/>
        <v>2.7000312793243664</v>
      </c>
      <c r="O47" s="127">
        <f t="shared" si="1"/>
        <v>14.354707538317172</v>
      </c>
      <c r="P47" s="128">
        <f t="shared" si="1"/>
        <v>26.612449171097904</v>
      </c>
      <c r="Q47" s="92"/>
    </row>
    <row r="48" spans="1:17" ht="12.75" customHeight="1">
      <c r="A48" s="129">
        <v>1973</v>
      </c>
      <c r="B48" s="122">
        <v>86550</v>
      </c>
      <c r="C48" s="123">
        <v>2406</v>
      </c>
      <c r="D48" s="124">
        <f>'Table 8.2.1.1'!C50</f>
        <v>11546</v>
      </c>
      <c r="E48" s="124">
        <f>'Table 8.2.1.1'!H50-'Table 8.2.1.1'!C50</f>
        <v>23676</v>
      </c>
      <c r="F48" s="123">
        <v>1246100</v>
      </c>
      <c r="G48" s="123">
        <v>301200</v>
      </c>
      <c r="H48" s="123">
        <f>'Table 8.2.1.1'!F50</f>
        <v>42491.13521415162</v>
      </c>
      <c r="I48" s="123">
        <f>'Table 8.2.1.1'!M50-'Table 8.2.1.1'!F50</f>
        <v>111708.86478584839</v>
      </c>
      <c r="J48" s="127">
        <f t="shared" si="2"/>
        <v>6.945670491934837</v>
      </c>
      <c r="K48" s="127">
        <f t="shared" si="2"/>
        <v>0.798804780876494</v>
      </c>
      <c r="L48" s="127">
        <f t="shared" si="2"/>
        <v>27.172726597698947</v>
      </c>
      <c r="M48" s="127">
        <f t="shared" si="2"/>
        <v>21.19437883948432</v>
      </c>
      <c r="N48" s="127">
        <f t="shared" si="1"/>
        <v>2.779896013864818</v>
      </c>
      <c r="O48" s="127">
        <f t="shared" si="1"/>
        <v>13.340265742345466</v>
      </c>
      <c r="P48" s="128">
        <f t="shared" si="1"/>
        <v>27.35528596187175</v>
      </c>
      <c r="Q48" s="92"/>
    </row>
    <row r="49" spans="1:17" ht="12.75" customHeight="1">
      <c r="A49" s="129">
        <v>1974</v>
      </c>
      <c r="B49" s="122">
        <v>93786</v>
      </c>
      <c r="C49" s="123">
        <v>2638</v>
      </c>
      <c r="D49" s="124">
        <f>'Table 8.2.1.1'!C51</f>
        <v>11905</v>
      </c>
      <c r="E49" s="124">
        <f>'Table 8.2.1.1'!H51-'Table 8.2.1.1'!C51</f>
        <v>25306</v>
      </c>
      <c r="F49" s="123">
        <v>1341500</v>
      </c>
      <c r="G49" s="123">
        <v>316900</v>
      </c>
      <c r="H49" s="123">
        <f>'Table 8.2.1.1'!F51</f>
        <v>48270.27182311746</v>
      </c>
      <c r="I49" s="123">
        <f>'Table 8.2.1.1'!M51-'Table 8.2.1.1'!F51</f>
        <v>121129.72817688255</v>
      </c>
      <c r="J49" s="127">
        <f t="shared" si="2"/>
        <v>6.991129332836377</v>
      </c>
      <c r="K49" s="127">
        <f t="shared" si="2"/>
        <v>0.832439255285579</v>
      </c>
      <c r="L49" s="127">
        <f t="shared" si="2"/>
        <v>24.663213092366494</v>
      </c>
      <c r="M49" s="127">
        <f t="shared" si="2"/>
        <v>20.891650943892415</v>
      </c>
      <c r="N49" s="127">
        <f t="shared" si="1"/>
        <v>2.812786556628921</v>
      </c>
      <c r="O49" s="127">
        <f t="shared" si="1"/>
        <v>12.693792250442497</v>
      </c>
      <c r="P49" s="128">
        <f t="shared" si="1"/>
        <v>26.98270530782846</v>
      </c>
      <c r="Q49" s="92"/>
    </row>
    <row r="50" spans="1:17" ht="12.75" customHeight="1">
      <c r="A50" s="129">
        <v>1975</v>
      </c>
      <c r="B50" s="122">
        <v>99454</v>
      </c>
      <c r="C50" s="123">
        <v>2326</v>
      </c>
      <c r="D50" s="124">
        <f>'Table 8.2.1.1'!C52</f>
        <v>12898</v>
      </c>
      <c r="E50" s="124">
        <f>'Table 8.2.1.1'!H52-'Table 8.2.1.1'!C52</f>
        <v>27824</v>
      </c>
      <c r="F50" s="123">
        <v>1444000</v>
      </c>
      <c r="G50" s="123">
        <v>333200</v>
      </c>
      <c r="H50" s="123">
        <f>'Table 8.2.1.1'!F52</f>
        <v>55925.03512398208</v>
      </c>
      <c r="I50" s="123">
        <f>'Table 8.2.1.1'!M52-'Table 8.2.1.1'!F52</f>
        <v>132274.9648760179</v>
      </c>
      <c r="J50" s="127">
        <f t="shared" si="2"/>
        <v>6.887396121883657</v>
      </c>
      <c r="K50" s="127">
        <f t="shared" si="2"/>
        <v>0.698079231692677</v>
      </c>
      <c r="L50" s="127">
        <f t="shared" si="2"/>
        <v>23.06301636003624</v>
      </c>
      <c r="M50" s="127">
        <f t="shared" si="2"/>
        <v>21.034970620540022</v>
      </c>
      <c r="N50" s="127">
        <f t="shared" si="1"/>
        <v>2.338769682466266</v>
      </c>
      <c r="O50" s="127">
        <f t="shared" si="1"/>
        <v>12.968809700967281</v>
      </c>
      <c r="P50" s="128">
        <f t="shared" si="1"/>
        <v>27.976753071771874</v>
      </c>
      <c r="Q50" s="92"/>
    </row>
    <row r="51" spans="1:17" ht="12.75" customHeight="1">
      <c r="A51" s="129">
        <v>1976</v>
      </c>
      <c r="B51" s="122">
        <v>116616</v>
      </c>
      <c r="C51" s="123">
        <v>2598</v>
      </c>
      <c r="D51" s="124">
        <f>'Table 8.2.1.1'!C53</f>
        <v>14423</v>
      </c>
      <c r="E51" s="124">
        <f>'Table 8.2.1.1'!H53-'Table 8.2.1.1'!C53</f>
        <v>31741</v>
      </c>
      <c r="F51" s="123">
        <v>1609800</v>
      </c>
      <c r="G51" s="123">
        <v>382700</v>
      </c>
      <c r="H51" s="123">
        <f>'Table 8.2.1.1'!F53</f>
        <v>63612.035559314616</v>
      </c>
      <c r="I51" s="123">
        <f>'Table 8.2.1.1'!M53-'Table 8.2.1.1'!F53</f>
        <v>148887.96444068538</v>
      </c>
      <c r="J51" s="127">
        <f t="shared" si="2"/>
        <v>7.244129705553485</v>
      </c>
      <c r="K51" s="127">
        <f t="shared" si="2"/>
        <v>0.6788607264175595</v>
      </c>
      <c r="L51" s="127">
        <f t="shared" si="2"/>
        <v>22.673382282432026</v>
      </c>
      <c r="M51" s="127">
        <f t="shared" si="2"/>
        <v>21.318714457033977</v>
      </c>
      <c r="N51" s="127">
        <f t="shared" si="1"/>
        <v>2.227824655278864</v>
      </c>
      <c r="O51" s="127">
        <f t="shared" si="1"/>
        <v>12.36794264937916</v>
      </c>
      <c r="P51" s="128">
        <f t="shared" si="1"/>
        <v>27.218391987377377</v>
      </c>
      <c r="Q51" s="92"/>
    </row>
    <row r="52" spans="1:17" ht="12.75" customHeight="1">
      <c r="A52" s="129">
        <v>1977</v>
      </c>
      <c r="B52" s="122">
        <v>131334</v>
      </c>
      <c r="C52" s="123">
        <v>6233</v>
      </c>
      <c r="D52" s="124">
        <f>'Table 8.2.1.1'!C54</f>
        <v>16590</v>
      </c>
      <c r="E52" s="124">
        <f>'Table 8.2.1.1'!H54-'Table 8.2.1.1'!C54</f>
        <v>38071</v>
      </c>
      <c r="F52" s="123">
        <v>1797400</v>
      </c>
      <c r="G52" s="123">
        <v>434100</v>
      </c>
      <c r="H52" s="123">
        <f>'Table 8.2.1.1'!F54</f>
        <v>72785.91209018916</v>
      </c>
      <c r="I52" s="123">
        <f>'Table 8.2.1.1'!M54-'Table 8.2.1.1'!F54</f>
        <v>169514.08790981083</v>
      </c>
      <c r="J52" s="127">
        <f t="shared" si="2"/>
        <v>7.306887726716368</v>
      </c>
      <c r="K52" s="127">
        <f t="shared" si="2"/>
        <v>1.4358442755125547</v>
      </c>
      <c r="L52" s="127">
        <f t="shared" si="2"/>
        <v>22.79287230672235</v>
      </c>
      <c r="M52" s="127">
        <f t="shared" si="2"/>
        <v>22.45890030110978</v>
      </c>
      <c r="N52" s="127">
        <f t="shared" si="1"/>
        <v>4.745914995355354</v>
      </c>
      <c r="O52" s="127">
        <f t="shared" si="1"/>
        <v>12.63191557403262</v>
      </c>
      <c r="P52" s="128">
        <f t="shared" si="1"/>
        <v>28.987923919167923</v>
      </c>
      <c r="Q52" s="92"/>
    </row>
    <row r="53" spans="1:17" ht="12.75" customHeight="1">
      <c r="A53" s="129">
        <v>1978</v>
      </c>
      <c r="B53" s="122">
        <v>149148</v>
      </c>
      <c r="C53" s="123">
        <v>8420</v>
      </c>
      <c r="D53" s="124">
        <f>'Table 8.2.1.1'!C55</f>
        <v>17250</v>
      </c>
      <c r="E53" s="124">
        <f>'Table 8.2.1.1'!H55-'Table 8.2.1.1'!C55</f>
        <v>42865</v>
      </c>
      <c r="F53" s="123">
        <v>2027900</v>
      </c>
      <c r="G53" s="123">
        <v>489100</v>
      </c>
      <c r="H53" s="123">
        <f>'Table 8.2.1.1'!F55</f>
        <v>82313.64848060359</v>
      </c>
      <c r="I53" s="123">
        <f>'Table 8.2.1.1'!M55-'Table 8.2.1.1'!F55</f>
        <v>196086.3515193964</v>
      </c>
      <c r="J53" s="127">
        <f t="shared" si="2"/>
        <v>7.354800532570639</v>
      </c>
      <c r="K53" s="127">
        <f t="shared" si="2"/>
        <v>1.721529339603353</v>
      </c>
      <c r="L53" s="127">
        <f t="shared" si="2"/>
        <v>20.95642741928126</v>
      </c>
      <c r="M53" s="127">
        <f t="shared" si="2"/>
        <v>21.860267003723557</v>
      </c>
      <c r="N53" s="127">
        <f t="shared" si="1"/>
        <v>5.645399200793842</v>
      </c>
      <c r="O53" s="127">
        <f t="shared" si="1"/>
        <v>11.565693137018263</v>
      </c>
      <c r="P53" s="128">
        <f t="shared" si="1"/>
        <v>28.739909351784803</v>
      </c>
      <c r="Q53" s="92"/>
    </row>
    <row r="54" spans="1:17" ht="12.75" customHeight="1">
      <c r="A54" s="129">
        <v>1979</v>
      </c>
      <c r="B54" s="122">
        <v>160163</v>
      </c>
      <c r="C54" s="123">
        <v>10350</v>
      </c>
      <c r="D54" s="124">
        <f>'Table 8.2.1.1'!C56</f>
        <v>18118</v>
      </c>
      <c r="E54" s="124">
        <f>'Table 8.2.1.1'!H56-'Table 8.2.1.1'!C56</f>
        <v>46699</v>
      </c>
      <c r="F54" s="123">
        <v>2248300</v>
      </c>
      <c r="G54" s="123">
        <v>535600</v>
      </c>
      <c r="H54" s="123">
        <f>'Table 8.2.1.1'!F56</f>
        <v>92510.07568957041</v>
      </c>
      <c r="I54" s="123">
        <f>'Table 8.2.1.1'!M56-'Table 8.2.1.1'!F56</f>
        <v>221689.9243104296</v>
      </c>
      <c r="J54" s="127">
        <f t="shared" si="2"/>
        <v>7.123737935328915</v>
      </c>
      <c r="K54" s="127">
        <f t="shared" si="2"/>
        <v>1.9324122479462285</v>
      </c>
      <c r="L54" s="127">
        <f t="shared" si="2"/>
        <v>19.58489371557462</v>
      </c>
      <c r="M54" s="127">
        <f t="shared" si="2"/>
        <v>21.0650078686517</v>
      </c>
      <c r="N54" s="127">
        <f t="shared" si="1"/>
        <v>6.462166667707273</v>
      </c>
      <c r="O54" s="127">
        <f t="shared" si="1"/>
        <v>11.312225670098588</v>
      </c>
      <c r="P54" s="128">
        <f t="shared" si="1"/>
        <v>29.15717113190937</v>
      </c>
      <c r="Q54" s="92"/>
    </row>
    <row r="55" spans="1:17" ht="18" customHeight="1">
      <c r="A55" s="129">
        <v>1980</v>
      </c>
      <c r="B55" s="122">
        <v>162689</v>
      </c>
      <c r="C55" s="123">
        <v>7071</v>
      </c>
      <c r="D55" s="124">
        <f>'Table 8.2.1.1'!C57</f>
        <v>17311</v>
      </c>
      <c r="E55" s="124">
        <f>'Table 8.2.1.1'!H57-'Table 8.2.1.1'!C57</f>
        <v>55265</v>
      </c>
      <c r="F55" s="123">
        <v>2433000</v>
      </c>
      <c r="G55" s="125">
        <v>552200</v>
      </c>
      <c r="H55" s="125">
        <f>'Table 8.2.1.1'!F57</f>
        <v>104692.8231764379</v>
      </c>
      <c r="I55" s="125">
        <f>'Table 8.2.1.1'!M57-'Table 8.2.1.1'!F57</f>
        <v>251607.1768235621</v>
      </c>
      <c r="J55" s="126">
        <f t="shared" si="2"/>
        <v>6.686765310316482</v>
      </c>
      <c r="K55" s="125">
        <f t="shared" si="2"/>
        <v>1.2805143064107207</v>
      </c>
      <c r="L55" s="125">
        <f t="shared" si="2"/>
        <v>16.535039819134425</v>
      </c>
      <c r="M55" s="125">
        <f t="shared" si="2"/>
        <v>21.964794763686022</v>
      </c>
      <c r="N55" s="127">
        <f t="shared" si="1"/>
        <v>4.346329499843259</v>
      </c>
      <c r="O55" s="127">
        <f t="shared" si="1"/>
        <v>10.64054730190732</v>
      </c>
      <c r="P55" s="128">
        <f t="shared" si="1"/>
        <v>33.96972137022171</v>
      </c>
      <c r="Q55" s="92"/>
    </row>
    <row r="56" spans="1:17" ht="12.75" customHeight="1">
      <c r="A56" s="129">
        <v>1981</v>
      </c>
      <c r="B56" s="122">
        <v>157839</v>
      </c>
      <c r="C56" s="123">
        <v>6890</v>
      </c>
      <c r="D56" s="124">
        <f>'Table 8.2.1.1'!C58</f>
        <v>17867</v>
      </c>
      <c r="E56" s="124">
        <f>'Table 8.2.1.1'!H58-'Table 8.2.1.1'!C58</f>
        <v>55230</v>
      </c>
      <c r="F56" s="123">
        <v>2729800</v>
      </c>
      <c r="G56" s="123">
        <v>611900</v>
      </c>
      <c r="H56" s="123">
        <f>'Table 8.2.1.1'!F58</f>
        <v>119978.18231857938</v>
      </c>
      <c r="I56" s="123">
        <f>'Table 8.2.1.1'!M58-'Table 8.2.1.1'!F58</f>
        <v>278721.8176814206</v>
      </c>
      <c r="J56" s="127">
        <f t="shared" si="2"/>
        <v>5.782071946662759</v>
      </c>
      <c r="K56" s="127">
        <f t="shared" si="2"/>
        <v>1.1260009805523779</v>
      </c>
      <c r="L56" s="127">
        <f t="shared" si="2"/>
        <v>14.891874218062048</v>
      </c>
      <c r="M56" s="127">
        <f t="shared" si="2"/>
        <v>19.815456306735186</v>
      </c>
      <c r="N56" s="127">
        <f t="shared" si="1"/>
        <v>4.365207584944152</v>
      </c>
      <c r="O56" s="127">
        <f t="shared" si="1"/>
        <v>11.319762542844291</v>
      </c>
      <c r="P56" s="128">
        <f t="shared" si="1"/>
        <v>34.991351947237376</v>
      </c>
      <c r="Q56" s="92"/>
    </row>
    <row r="57" spans="1:17" ht="12.75" customHeight="1">
      <c r="A57" s="129">
        <v>1982</v>
      </c>
      <c r="B57" s="122">
        <v>154985</v>
      </c>
      <c r="C57" s="123">
        <v>6406</v>
      </c>
      <c r="D57" s="124">
        <f>'Table 8.2.1.1'!C59</f>
        <v>18857</v>
      </c>
      <c r="E57" s="124">
        <f>'Table 8.2.1.1'!H59-'Table 8.2.1.1'!C59</f>
        <v>57848</v>
      </c>
      <c r="F57" s="123">
        <v>2851400</v>
      </c>
      <c r="G57" s="123">
        <v>595100</v>
      </c>
      <c r="H57" s="123">
        <f>'Table 8.2.1.1'!F59</f>
        <v>135394.40013421094</v>
      </c>
      <c r="I57" s="123">
        <f>'Table 8.2.1.1'!M59-'Table 8.2.1.1'!F59</f>
        <v>301005.59986578906</v>
      </c>
      <c r="J57" s="127">
        <f t="shared" si="2"/>
        <v>5.435400154310163</v>
      </c>
      <c r="K57" s="127">
        <f t="shared" si="2"/>
        <v>1.0764577381952614</v>
      </c>
      <c r="L57" s="127">
        <f t="shared" si="2"/>
        <v>13.927459319815167</v>
      </c>
      <c r="M57" s="127">
        <f t="shared" si="2"/>
        <v>19.218247110948433</v>
      </c>
      <c r="N57" s="127">
        <f t="shared" si="1"/>
        <v>4.133303222892538</v>
      </c>
      <c r="O57" s="127">
        <f t="shared" si="1"/>
        <v>12.166983901667903</v>
      </c>
      <c r="P57" s="128">
        <f t="shared" si="1"/>
        <v>37.324902409910635</v>
      </c>
      <c r="Q57" s="92"/>
    </row>
    <row r="58" spans="1:17" ht="12.75" customHeight="1">
      <c r="A58" s="129">
        <v>1983</v>
      </c>
      <c r="B58" s="122">
        <v>168927</v>
      </c>
      <c r="C58" s="123">
        <v>7217</v>
      </c>
      <c r="D58" s="124">
        <f>'Table 8.2.1.1'!C60</f>
        <v>19307</v>
      </c>
      <c r="E58" s="124">
        <f>'Table 8.2.1.1'!H60-'Table 8.2.1.1'!C60</f>
        <v>65311</v>
      </c>
      <c r="F58" s="123">
        <v>3070900</v>
      </c>
      <c r="G58" s="123">
        <v>624500</v>
      </c>
      <c r="H58" s="123">
        <f>'Table 8.2.1.1'!F60</f>
        <v>147937.4057357476</v>
      </c>
      <c r="I58" s="123">
        <f>'Table 8.2.1.1'!M60-'Table 8.2.1.1'!F60</f>
        <v>334562.5942642524</v>
      </c>
      <c r="J58" s="127">
        <f t="shared" si="2"/>
        <v>5.500895502947019</v>
      </c>
      <c r="K58" s="127">
        <f t="shared" si="2"/>
        <v>1.15564451561249</v>
      </c>
      <c r="L58" s="127">
        <f t="shared" si="2"/>
        <v>13.050789895888148</v>
      </c>
      <c r="M58" s="127">
        <f t="shared" si="2"/>
        <v>19.52130965017998</v>
      </c>
      <c r="N58" s="127">
        <f t="shared" si="1"/>
        <v>4.272259615100014</v>
      </c>
      <c r="O58" s="127">
        <f t="shared" si="1"/>
        <v>11.42919722720465</v>
      </c>
      <c r="P58" s="128">
        <f t="shared" si="1"/>
        <v>38.66226239736691</v>
      </c>
      <c r="Q58" s="92"/>
    </row>
    <row r="59" spans="1:17" ht="12.75" customHeight="1">
      <c r="A59" s="129">
        <v>1984</v>
      </c>
      <c r="B59" s="122">
        <v>186282</v>
      </c>
      <c r="C59" s="123">
        <v>8068</v>
      </c>
      <c r="D59" s="124">
        <f>'Table 8.2.1.1'!C61</f>
        <v>22045</v>
      </c>
      <c r="E59" s="124">
        <f>'Table 8.2.1.1'!H61-'Table 8.2.1.1'!C61</f>
        <v>75458</v>
      </c>
      <c r="F59" s="123">
        <v>3461300</v>
      </c>
      <c r="G59" s="123">
        <v>696300</v>
      </c>
      <c r="H59" s="123">
        <f>'Table 8.2.1.1'!F61</f>
        <v>161094.6817344563</v>
      </c>
      <c r="I59" s="123">
        <f>'Table 8.2.1.1'!M61-'Table 8.2.1.1'!F61</f>
        <v>382705.31826554367</v>
      </c>
      <c r="J59" s="127">
        <f t="shared" si="2"/>
        <v>5.381850749718314</v>
      </c>
      <c r="K59" s="127">
        <f t="shared" si="2"/>
        <v>1.1586959643831682</v>
      </c>
      <c r="L59" s="127">
        <f t="shared" si="2"/>
        <v>13.684498931093408</v>
      </c>
      <c r="M59" s="127">
        <f t="shared" si="2"/>
        <v>19.716998013506245</v>
      </c>
      <c r="N59" s="127">
        <f t="shared" si="1"/>
        <v>4.331067950741349</v>
      </c>
      <c r="O59" s="127">
        <f t="shared" si="1"/>
        <v>11.83420835078</v>
      </c>
      <c r="P59" s="128">
        <f t="shared" si="1"/>
        <v>40.507402754962904</v>
      </c>
      <c r="Q59" s="92"/>
    </row>
    <row r="60" spans="1:17" ht="12.75" customHeight="1">
      <c r="A60" s="129">
        <v>1985</v>
      </c>
      <c r="B60" s="122">
        <v>190463</v>
      </c>
      <c r="C60" s="123">
        <v>8428</v>
      </c>
      <c r="D60" s="124">
        <f>'Table 8.2.1.1'!C62</f>
        <v>24435</v>
      </c>
      <c r="E60" s="124">
        <f>'Table 8.2.1.1'!H62-'Table 8.2.1.1'!C62</f>
        <v>82536</v>
      </c>
      <c r="F60" s="123">
        <v>3696300</v>
      </c>
      <c r="G60" s="123">
        <v>717800</v>
      </c>
      <c r="H60" s="123">
        <f>'Table 8.2.1.1'!F62</f>
        <v>173607.19961183207</v>
      </c>
      <c r="I60" s="123">
        <f>'Table 8.2.1.1'!M62-'Table 8.2.1.1'!F62</f>
        <v>424192.80038816796</v>
      </c>
      <c r="J60" s="127">
        <f t="shared" si="2"/>
        <v>5.152801450098748</v>
      </c>
      <c r="K60" s="127">
        <f t="shared" si="2"/>
        <v>1.1741432153803288</v>
      </c>
      <c r="L60" s="127">
        <f t="shared" si="2"/>
        <v>14.074877110300816</v>
      </c>
      <c r="M60" s="127">
        <f t="shared" si="2"/>
        <v>19.457190203245652</v>
      </c>
      <c r="N60" s="127">
        <f t="shared" si="1"/>
        <v>4.425006431695395</v>
      </c>
      <c r="O60" s="127">
        <f t="shared" si="1"/>
        <v>12.829263426492284</v>
      </c>
      <c r="P60" s="128">
        <f t="shared" si="1"/>
        <v>43.334400907262825</v>
      </c>
      <c r="Q60" s="92"/>
    </row>
    <row r="61" spans="1:17" ht="12.75" customHeight="1">
      <c r="A61" s="129">
        <v>1986</v>
      </c>
      <c r="B61" s="122">
        <v>199805</v>
      </c>
      <c r="C61" s="123">
        <v>9480</v>
      </c>
      <c r="D61" s="124">
        <f>'Table 8.2.1.1'!C63</f>
        <v>26714</v>
      </c>
      <c r="E61" s="124">
        <f>'Table 8.2.1.1'!H63-'Table 8.2.1.1'!C63</f>
        <v>91436</v>
      </c>
      <c r="F61" s="123">
        <v>3871500</v>
      </c>
      <c r="G61" s="123">
        <v>718900</v>
      </c>
      <c r="H61" s="123">
        <f>'Table 8.2.1.1'!F63</f>
        <v>187785.83745349405</v>
      </c>
      <c r="I61" s="123">
        <f>'Table 8.2.1.1'!M63-'Table 8.2.1.1'!F63</f>
        <v>467914.1625465059</v>
      </c>
      <c r="J61" s="127">
        <f t="shared" si="2"/>
        <v>5.160919540229885</v>
      </c>
      <c r="K61" s="127">
        <f t="shared" si="2"/>
        <v>1.3186813186813187</v>
      </c>
      <c r="L61" s="127">
        <f t="shared" si="2"/>
        <v>14.225779942864879</v>
      </c>
      <c r="M61" s="127">
        <f t="shared" si="2"/>
        <v>19.541190953140298</v>
      </c>
      <c r="N61" s="127">
        <f t="shared" si="1"/>
        <v>4.7446260103601015</v>
      </c>
      <c r="O61" s="127">
        <f t="shared" si="1"/>
        <v>13.370035784890268</v>
      </c>
      <c r="P61" s="128">
        <f t="shared" si="1"/>
        <v>45.76261855308926</v>
      </c>
      <c r="Q61" s="92"/>
    </row>
    <row r="62" spans="1:17" ht="12.75" customHeight="1">
      <c r="A62" s="129">
        <v>1987</v>
      </c>
      <c r="B62" s="122">
        <v>229615</v>
      </c>
      <c r="C62" s="123">
        <v>10990</v>
      </c>
      <c r="D62" s="124">
        <f>'Table 8.2.1.1'!C64</f>
        <v>31938</v>
      </c>
      <c r="E62" s="124">
        <f>'Table 8.2.1.1'!H64-'Table 8.2.1.1'!C64</f>
        <v>101118</v>
      </c>
      <c r="F62" s="123">
        <v>4150000</v>
      </c>
      <c r="G62" s="123">
        <v>770400</v>
      </c>
      <c r="H62" s="123">
        <f>'Table 8.2.1.1'!F64</f>
        <v>215830.22833025007</v>
      </c>
      <c r="I62" s="123">
        <f>'Table 8.2.1.1'!M64-'Table 8.2.1.1'!F64</f>
        <v>518169.7716697499</v>
      </c>
      <c r="J62" s="127">
        <f t="shared" si="2"/>
        <v>5.53289156626506</v>
      </c>
      <c r="K62" s="127">
        <f t="shared" si="2"/>
        <v>1.4265316718587746</v>
      </c>
      <c r="L62" s="127">
        <f t="shared" si="2"/>
        <v>14.79774183953994</v>
      </c>
      <c r="M62" s="127">
        <f t="shared" si="2"/>
        <v>19.51445366528376</v>
      </c>
      <c r="N62" s="127">
        <f t="shared" si="1"/>
        <v>4.786272673823574</v>
      </c>
      <c r="O62" s="127">
        <f t="shared" si="1"/>
        <v>13.909370032445615</v>
      </c>
      <c r="P62" s="128">
        <f t="shared" si="1"/>
        <v>44.03806371534961</v>
      </c>
      <c r="Q62" s="92"/>
    </row>
    <row r="63" spans="1:17" ht="12.75" customHeight="1">
      <c r="A63" s="129">
        <v>1988</v>
      </c>
      <c r="B63" s="122">
        <v>271726</v>
      </c>
      <c r="C63" s="123">
        <v>11840</v>
      </c>
      <c r="D63" s="124">
        <f>'Table 8.2.1.1'!C65</f>
        <v>36037</v>
      </c>
      <c r="E63" s="124">
        <f>'Table 8.2.1.1'!H65-'Table 8.2.1.1'!C65</f>
        <v>117534</v>
      </c>
      <c r="F63" s="123">
        <v>4522300</v>
      </c>
      <c r="G63" s="123">
        <v>852300</v>
      </c>
      <c r="H63" s="123">
        <f>'Table 8.2.1.1'!F65</f>
        <v>236462.23200834726</v>
      </c>
      <c r="I63" s="123">
        <f>'Table 8.2.1.1'!M65-'Table 8.2.1.1'!F65</f>
        <v>583437.7679916527</v>
      </c>
      <c r="J63" s="127">
        <f t="shared" si="2"/>
        <v>6.008579705017358</v>
      </c>
      <c r="K63" s="127">
        <f t="shared" si="2"/>
        <v>1.389182212835856</v>
      </c>
      <c r="L63" s="127">
        <f t="shared" si="2"/>
        <v>15.24006590563176</v>
      </c>
      <c r="M63" s="127">
        <f t="shared" si="2"/>
        <v>20.14507912379124</v>
      </c>
      <c r="N63" s="127">
        <f t="shared" si="1"/>
        <v>4.357330546211993</v>
      </c>
      <c r="O63" s="127">
        <f t="shared" si="1"/>
        <v>13.262256832250134</v>
      </c>
      <c r="P63" s="128">
        <f t="shared" si="1"/>
        <v>43.25460206237165</v>
      </c>
      <c r="Q63" s="92"/>
    </row>
    <row r="64" spans="1:17" ht="12.75" customHeight="1">
      <c r="A64" s="129">
        <v>1989</v>
      </c>
      <c r="B64" s="122">
        <v>281427</v>
      </c>
      <c r="C64" s="123">
        <v>12842</v>
      </c>
      <c r="D64" s="124">
        <f>'Table 8.2.1.1'!C66</f>
        <v>38922</v>
      </c>
      <c r="E64" s="124">
        <f>'Table 8.2.1.1'!H66-'Table 8.2.1.1'!C66</f>
        <v>122160</v>
      </c>
      <c r="F64" s="123">
        <v>4800500</v>
      </c>
      <c r="G64" s="123">
        <v>880000</v>
      </c>
      <c r="H64" s="123">
        <f>'Table 8.2.1.1'!F66</f>
        <v>259705.65572580238</v>
      </c>
      <c r="I64" s="123">
        <f>'Table 8.2.1.1'!M66-'Table 8.2.1.1'!F66</f>
        <v>639294.3442741976</v>
      </c>
      <c r="J64" s="127">
        <f t="shared" si="2"/>
        <v>5.86245182793459</v>
      </c>
      <c r="K64" s="127">
        <f t="shared" si="2"/>
        <v>1.4593181818181817</v>
      </c>
      <c r="L64" s="127">
        <f t="shared" si="2"/>
        <v>14.986966645460315</v>
      </c>
      <c r="M64" s="127">
        <f t="shared" si="2"/>
        <v>19.108568860982253</v>
      </c>
      <c r="N64" s="127">
        <f t="shared" si="1"/>
        <v>4.563172687766277</v>
      </c>
      <c r="O64" s="127">
        <f t="shared" si="1"/>
        <v>13.830229508895735</v>
      </c>
      <c r="P64" s="128">
        <f t="shared" si="1"/>
        <v>43.40734897504504</v>
      </c>
      <c r="Q64" s="92"/>
    </row>
    <row r="65" spans="1:17" ht="18" customHeight="1">
      <c r="A65" s="129">
        <v>1990</v>
      </c>
      <c r="B65" s="122">
        <v>305250</v>
      </c>
      <c r="C65" s="123">
        <v>11228</v>
      </c>
      <c r="D65" s="124">
        <f>'Table 8.2.1.1'!C67</f>
        <v>44772</v>
      </c>
      <c r="E65" s="124">
        <f>'Table 8.2.1.1'!H67-'Table 8.2.1.1'!C67</f>
        <v>132211</v>
      </c>
      <c r="F65" s="123">
        <v>5059500</v>
      </c>
      <c r="G65" s="125">
        <v>902700</v>
      </c>
      <c r="H65" s="125">
        <f>'Table 8.2.1.1'!F67</f>
        <v>294796.9361799806</v>
      </c>
      <c r="I65" s="125">
        <f>'Table 8.2.1.1'!M67-'Table 8.2.1.1'!F67</f>
        <v>701303.0638200194</v>
      </c>
      <c r="J65" s="126">
        <f t="shared" si="2"/>
        <v>6.033204862140527</v>
      </c>
      <c r="K65" s="125">
        <f t="shared" si="2"/>
        <v>1.2438240833056387</v>
      </c>
      <c r="L65" s="125">
        <f t="shared" si="2"/>
        <v>15.187403431040282</v>
      </c>
      <c r="M65" s="125">
        <f t="shared" si="2"/>
        <v>18.852191986705808</v>
      </c>
      <c r="N65" s="127">
        <f t="shared" si="1"/>
        <v>3.6782964782964784</v>
      </c>
      <c r="O65" s="127">
        <f t="shared" si="1"/>
        <v>14.667321867321867</v>
      </c>
      <c r="P65" s="128">
        <f t="shared" si="1"/>
        <v>43.31236691236691</v>
      </c>
      <c r="Q65" s="92"/>
    </row>
    <row r="66" spans="1:17" ht="12.75" customHeight="1">
      <c r="A66" s="129">
        <v>1991</v>
      </c>
      <c r="B66" s="122">
        <v>314225</v>
      </c>
      <c r="C66" s="123">
        <v>10984</v>
      </c>
      <c r="D66" s="124">
        <f>'Table 8.2.1.1'!C68</f>
        <v>48680</v>
      </c>
      <c r="E66" s="124">
        <f>'Table 8.2.1.1'!H68-'Table 8.2.1.1'!C68</f>
        <v>137088</v>
      </c>
      <c r="F66" s="123">
        <v>5217900</v>
      </c>
      <c r="G66" s="123">
        <v>898500</v>
      </c>
      <c r="H66" s="123">
        <f>'Table 8.2.1.1'!F68</f>
        <v>326053.86941915285</v>
      </c>
      <c r="I66" s="123">
        <f>'Table 8.2.1.1'!M68-'Table 8.2.1.1'!F68</f>
        <v>722546.1305808472</v>
      </c>
      <c r="J66" s="127">
        <f t="shared" si="2"/>
        <v>6.022058682611779</v>
      </c>
      <c r="K66" s="127">
        <f t="shared" si="2"/>
        <v>1.222481914301614</v>
      </c>
      <c r="L66" s="127">
        <f t="shared" si="2"/>
        <v>14.930048242249283</v>
      </c>
      <c r="M66" s="127">
        <f t="shared" si="2"/>
        <v>18.972906254414013</v>
      </c>
      <c r="N66" s="127">
        <f t="shared" si="1"/>
        <v>3.495584374254117</v>
      </c>
      <c r="O66" s="127">
        <f t="shared" si="1"/>
        <v>15.49208369798711</v>
      </c>
      <c r="P66" s="128">
        <f t="shared" si="1"/>
        <v>43.62733709921235</v>
      </c>
      <c r="Q66" s="92"/>
    </row>
    <row r="67" spans="1:17" ht="12.75" customHeight="1">
      <c r="A67" s="129">
        <v>1992</v>
      </c>
      <c r="B67" s="122">
        <v>350896</v>
      </c>
      <c r="C67" s="123">
        <v>12394</v>
      </c>
      <c r="D67" s="124">
        <f>'Table 8.2.1.1'!C69</f>
        <v>50501</v>
      </c>
      <c r="E67" s="124">
        <f>'Table 8.2.1.1'!H69-'Table 8.2.1.1'!C69</f>
        <v>146799</v>
      </c>
      <c r="F67" s="123">
        <v>5517100</v>
      </c>
      <c r="G67" s="123">
        <v>924200</v>
      </c>
      <c r="H67" s="123">
        <f>'Table 8.2.1.1'!F69</f>
        <v>355382.4776495528</v>
      </c>
      <c r="I67" s="123">
        <f>'Table 8.2.1.1'!M69-'Table 8.2.1.1'!F69</f>
        <v>782217.5223504473</v>
      </c>
      <c r="J67" s="127">
        <f t="shared" si="2"/>
        <v>6.360152978920085</v>
      </c>
      <c r="K67" s="127">
        <f t="shared" si="2"/>
        <v>1.3410517204068384</v>
      </c>
      <c r="L67" s="127">
        <f t="shared" si="2"/>
        <v>14.21032357419706</v>
      </c>
      <c r="M67" s="127">
        <f t="shared" si="2"/>
        <v>18.767030372688513</v>
      </c>
      <c r="N67" s="127">
        <f t="shared" si="1"/>
        <v>3.532100679403584</v>
      </c>
      <c r="O67" s="127">
        <f t="shared" si="1"/>
        <v>14.392013588071679</v>
      </c>
      <c r="P67" s="128">
        <f t="shared" si="1"/>
        <v>41.83547261866764</v>
      </c>
      <c r="Q67" s="92"/>
    </row>
    <row r="68" spans="1:17" ht="12.75" customHeight="1">
      <c r="A68" s="129">
        <v>1993</v>
      </c>
      <c r="B68" s="122">
        <v>387322</v>
      </c>
      <c r="C68" s="123">
        <v>14172</v>
      </c>
      <c r="D68" s="124">
        <f>'Table 8.2.1.1'!C70</f>
        <v>50415</v>
      </c>
      <c r="E68" s="124">
        <f>'Table 8.2.1.1'!H70-'Table 8.2.1.1'!C70</f>
        <v>151424</v>
      </c>
      <c r="F68" s="123">
        <v>5784700</v>
      </c>
      <c r="G68" s="123">
        <v>962000</v>
      </c>
      <c r="H68" s="123">
        <f>'Table 8.2.1.1'!F70</f>
        <v>370849.9990984055</v>
      </c>
      <c r="I68" s="123">
        <f>'Table 8.2.1.1'!M70-'Table 8.2.1.1'!F70</f>
        <v>831050.0009015945</v>
      </c>
      <c r="J68" s="127">
        <f t="shared" si="2"/>
        <v>6.695628122460975</v>
      </c>
      <c r="K68" s="127">
        <f t="shared" si="2"/>
        <v>1.473180873180873</v>
      </c>
      <c r="L68" s="127">
        <f t="shared" si="2"/>
        <v>13.59444522652468</v>
      </c>
      <c r="M68" s="127">
        <f t="shared" si="2"/>
        <v>18.220804985948163</v>
      </c>
      <c r="N68" s="127">
        <f t="shared" si="1"/>
        <v>3.658971088654918</v>
      </c>
      <c r="O68" s="127">
        <f t="shared" si="1"/>
        <v>13.016301681804803</v>
      </c>
      <c r="P68" s="128">
        <f t="shared" si="1"/>
        <v>39.09511982278311</v>
      </c>
      <c r="Q68" s="92"/>
    </row>
    <row r="69" spans="1:17" ht="12.75" customHeight="1">
      <c r="A69" s="129">
        <v>1994</v>
      </c>
      <c r="B69" s="122">
        <v>422805</v>
      </c>
      <c r="C69" s="123">
        <v>17164</v>
      </c>
      <c r="D69" s="124">
        <f>'Table 8.2.1.1'!C71</f>
        <v>52771</v>
      </c>
      <c r="E69" s="124">
        <f>'Table 8.2.1.1'!H71-'Table 8.2.1.1'!C71</f>
        <v>160837</v>
      </c>
      <c r="F69" s="123">
        <v>6181300</v>
      </c>
      <c r="G69" s="123">
        <v>1037800</v>
      </c>
      <c r="H69" s="123">
        <f>'Table 8.2.1.1'!F71</f>
        <v>389827.65040862013</v>
      </c>
      <c r="I69" s="123">
        <f>'Table 8.2.1.1'!M71-'Table 8.2.1.1'!F71</f>
        <v>890872.3495913799</v>
      </c>
      <c r="J69" s="127">
        <f aca="true" t="shared" si="3" ref="J69:M84">100*B69/F69</f>
        <v>6.840066005532817</v>
      </c>
      <c r="K69" s="127">
        <f t="shared" si="3"/>
        <v>1.653883214492195</v>
      </c>
      <c r="L69" s="127">
        <f t="shared" si="3"/>
        <v>13.537007943044845</v>
      </c>
      <c r="M69" s="127">
        <f t="shared" si="3"/>
        <v>18.053877199552975</v>
      </c>
      <c r="N69" s="127">
        <f aca="true" t="shared" si="4" ref="N69:P83">100*C69/$B69</f>
        <v>4.05955464102837</v>
      </c>
      <c r="O69" s="127">
        <f t="shared" si="4"/>
        <v>12.481167441255424</v>
      </c>
      <c r="P69" s="128">
        <f t="shared" si="4"/>
        <v>38.040467827958516</v>
      </c>
      <c r="Q69" s="92"/>
    </row>
    <row r="70" spans="1:17" ht="12.75" customHeight="1">
      <c r="A70" s="129">
        <v>1995</v>
      </c>
      <c r="B70" s="122">
        <v>465437</v>
      </c>
      <c r="C70" s="123">
        <v>19332</v>
      </c>
      <c r="D70" s="124">
        <f>'Table 8.2.1.1'!C72</f>
        <v>53066</v>
      </c>
      <c r="E70" s="124">
        <f>'Table 8.2.1.1'!H72-'Table 8.2.1.1'!C72</f>
        <v>172134</v>
      </c>
      <c r="F70" s="123">
        <v>6522300</v>
      </c>
      <c r="G70" s="123">
        <v>1087900</v>
      </c>
      <c r="H70" s="123">
        <f>'Table 8.2.1.1'!F72</f>
        <v>409647.9399025365</v>
      </c>
      <c r="I70" s="123">
        <f>'Table 8.2.1.1'!M72-'Table 8.2.1.1'!F72</f>
        <v>972952.0600974634</v>
      </c>
      <c r="J70" s="127">
        <f t="shared" si="3"/>
        <v>7.136086963187832</v>
      </c>
      <c r="K70" s="127">
        <f t="shared" si="3"/>
        <v>1.7770015626436253</v>
      </c>
      <c r="L70" s="127">
        <f t="shared" si="3"/>
        <v>12.954050254134188</v>
      </c>
      <c r="M70" s="127">
        <f t="shared" si="3"/>
        <v>17.691930266611166</v>
      </c>
      <c r="N70" s="127">
        <f t="shared" si="4"/>
        <v>4.153515943081448</v>
      </c>
      <c r="O70" s="127">
        <f t="shared" si="4"/>
        <v>11.401328214129947</v>
      </c>
      <c r="P70" s="128">
        <f t="shared" si="4"/>
        <v>36.98330815985837</v>
      </c>
      <c r="Q70" s="92"/>
    </row>
    <row r="71" spans="1:17" ht="12.75" customHeight="1">
      <c r="A71" s="129">
        <v>1996</v>
      </c>
      <c r="B71" s="122">
        <v>511421</v>
      </c>
      <c r="C71" s="123">
        <v>18343</v>
      </c>
      <c r="D71" s="124">
        <f>'Table 8.2.1.1'!C73</f>
        <v>53761</v>
      </c>
      <c r="E71" s="124">
        <f>'Table 8.2.1.1'!H73-'Table 8.2.1.1'!C73</f>
        <v>189167</v>
      </c>
      <c r="F71" s="123">
        <v>6931700</v>
      </c>
      <c r="G71" s="123">
        <v>1110800</v>
      </c>
      <c r="H71" s="123">
        <f>'Table 8.2.1.1'!F73</f>
        <v>424905.43681303854</v>
      </c>
      <c r="I71" s="123">
        <f>'Table 8.2.1.1'!M73-'Table 8.2.1.1'!F73</f>
        <v>1066594.5631869615</v>
      </c>
      <c r="J71" s="127">
        <f t="shared" si="3"/>
        <v>7.3780025102067315</v>
      </c>
      <c r="K71" s="127">
        <f t="shared" si="3"/>
        <v>1.651332373064458</v>
      </c>
      <c r="L71" s="127">
        <f t="shared" si="3"/>
        <v>12.652462252125813</v>
      </c>
      <c r="M71" s="127">
        <f t="shared" si="3"/>
        <v>17.735605123916354</v>
      </c>
      <c r="N71" s="127">
        <f t="shared" si="4"/>
        <v>3.5866732105251837</v>
      </c>
      <c r="O71" s="127">
        <f t="shared" si="4"/>
        <v>10.512083000111454</v>
      </c>
      <c r="P71" s="128">
        <f t="shared" si="4"/>
        <v>36.988508489092155</v>
      </c>
      <c r="Q71" s="92"/>
    </row>
    <row r="72" spans="1:17" ht="12.75" customHeight="1">
      <c r="A72" s="129">
        <v>1997</v>
      </c>
      <c r="B72" s="122">
        <v>551192</v>
      </c>
      <c r="C72" s="123">
        <v>19118</v>
      </c>
      <c r="D72" s="124">
        <f>'Table 8.2.1.1'!C74</f>
        <v>55537</v>
      </c>
      <c r="E72" s="124">
        <f>'Table 8.2.1.1'!H74-'Table 8.2.1.1'!C74</f>
        <v>204606</v>
      </c>
      <c r="F72" s="123">
        <v>7406000</v>
      </c>
      <c r="G72" s="123">
        <v>1172300</v>
      </c>
      <c r="H72" s="123">
        <f>'Table 8.2.1.1'!F74</f>
        <v>440896.2179846151</v>
      </c>
      <c r="I72" s="123">
        <f>'Table 8.2.1.1'!M74-'Table 8.2.1.1'!F74</f>
        <v>1175003.7820153849</v>
      </c>
      <c r="J72" s="127">
        <f t="shared" si="3"/>
        <v>7.442506076154469</v>
      </c>
      <c r="K72" s="127">
        <f t="shared" si="3"/>
        <v>1.6308112257954448</v>
      </c>
      <c r="L72" s="127">
        <f t="shared" si="3"/>
        <v>12.596388386787645</v>
      </c>
      <c r="M72" s="127">
        <f t="shared" si="3"/>
        <v>17.413220547176163</v>
      </c>
      <c r="N72" s="127">
        <f t="shared" si="4"/>
        <v>3.468482851710475</v>
      </c>
      <c r="O72" s="127">
        <f t="shared" si="4"/>
        <v>10.075799358481255</v>
      </c>
      <c r="P72" s="128">
        <f t="shared" si="4"/>
        <v>37.12064035762493</v>
      </c>
      <c r="Q72" s="92"/>
    </row>
    <row r="73" spans="1:17" ht="12.75" customHeight="1">
      <c r="A73" s="129">
        <v>1998</v>
      </c>
      <c r="B73" s="122">
        <v>608840</v>
      </c>
      <c r="C73" s="123">
        <v>16652</v>
      </c>
      <c r="D73" s="124">
        <f>'Table 8.2.1.1'!C75</f>
        <v>58322</v>
      </c>
      <c r="E73" s="124">
        <f>'Table 8.2.1.1'!H75-'Table 8.2.1.1'!C75</f>
        <v>228057</v>
      </c>
      <c r="F73" s="123">
        <v>7875600</v>
      </c>
      <c r="G73" s="123">
        <v>1097400</v>
      </c>
      <c r="H73" s="123">
        <f>'Table 8.2.1.1'!F75</f>
        <v>475687.80050394224</v>
      </c>
      <c r="I73" s="123">
        <f>'Table 8.2.1.1'!M75-'Table 8.2.1.1'!F75</f>
        <v>1283312.1994960578</v>
      </c>
      <c r="J73" s="127">
        <f t="shared" si="3"/>
        <v>7.7307125806287775</v>
      </c>
      <c r="K73" s="127">
        <f t="shared" si="3"/>
        <v>1.517404774922544</v>
      </c>
      <c r="L73" s="127">
        <f t="shared" si="3"/>
        <v>12.260562481992148</v>
      </c>
      <c r="M73" s="127">
        <f t="shared" si="3"/>
        <v>17.770967975645785</v>
      </c>
      <c r="N73" s="127">
        <f t="shared" si="4"/>
        <v>2.7350371197687404</v>
      </c>
      <c r="O73" s="127">
        <f t="shared" si="4"/>
        <v>9.579199789764141</v>
      </c>
      <c r="P73" s="128">
        <f t="shared" si="4"/>
        <v>37.457624334800606</v>
      </c>
      <c r="Q73" s="92"/>
    </row>
    <row r="74" spans="1:17" ht="12.75" customHeight="1">
      <c r="A74" s="129">
        <v>1999</v>
      </c>
      <c r="B74" s="122">
        <v>657712</v>
      </c>
      <c r="C74" s="123">
        <v>15982</v>
      </c>
      <c r="D74" s="124">
        <f>'Table 8.2.1.1'!C76</f>
        <v>58855</v>
      </c>
      <c r="E74" s="124">
        <f>'Table 8.2.1.1'!H76-'Table 8.2.1.1'!C76</f>
        <v>235092</v>
      </c>
      <c r="F74" s="123">
        <v>8358000</v>
      </c>
      <c r="G74" s="123">
        <v>1137100</v>
      </c>
      <c r="H74" s="123">
        <f>'Table 8.2.1.1'!F76</f>
        <v>502025.61653295025</v>
      </c>
      <c r="I74" s="123">
        <f>'Table 8.2.1.1'!M76-'Table 8.2.1.1'!F76</f>
        <v>1392674.3834670498</v>
      </c>
      <c r="J74" s="127">
        <f t="shared" si="3"/>
        <v>7.86925101698971</v>
      </c>
      <c r="K74" s="127">
        <f t="shared" si="3"/>
        <v>1.4055052326092692</v>
      </c>
      <c r="L74" s="127">
        <f t="shared" si="3"/>
        <v>11.723505347487995</v>
      </c>
      <c r="M74" s="127">
        <f t="shared" si="3"/>
        <v>16.88061493704944</v>
      </c>
      <c r="N74" s="127">
        <f t="shared" si="4"/>
        <v>2.42993893983993</v>
      </c>
      <c r="O74" s="127">
        <f t="shared" si="4"/>
        <v>8.948445520227699</v>
      </c>
      <c r="P74" s="128">
        <f t="shared" si="4"/>
        <v>35.74391222906075</v>
      </c>
      <c r="Q74" s="92"/>
    </row>
    <row r="75" spans="1:17" ht="18" customHeight="1">
      <c r="A75" s="129">
        <v>2000</v>
      </c>
      <c r="B75" s="122">
        <v>717321</v>
      </c>
      <c r="C75" s="123">
        <v>18228</v>
      </c>
      <c r="D75" s="124">
        <f>'Table 8.2.1.1'!C77</f>
        <v>62982</v>
      </c>
      <c r="E75" s="124">
        <f>'Table 8.2.1.1'!H77-'Table 8.2.1.1'!C77</f>
        <v>254186</v>
      </c>
      <c r="F75" s="123">
        <v>8938900</v>
      </c>
      <c r="G75" s="125">
        <v>1194600</v>
      </c>
      <c r="H75" s="125">
        <f>'Table 8.2.1.1'!F77</f>
        <v>533720.3067074056</v>
      </c>
      <c r="I75" s="125">
        <f>'Table 8.2.1.1'!M77-'Table 8.2.1.1'!F77</f>
        <v>1514279.6932925945</v>
      </c>
      <c r="J75" s="126">
        <f t="shared" si="3"/>
        <v>8.024712212912103</v>
      </c>
      <c r="K75" s="125">
        <f t="shared" si="3"/>
        <v>1.5258663987945755</v>
      </c>
      <c r="L75" s="125">
        <f t="shared" si="3"/>
        <v>11.800562805740833</v>
      </c>
      <c r="M75" s="125">
        <f t="shared" si="3"/>
        <v>16.785934667545284</v>
      </c>
      <c r="N75" s="127">
        <f t="shared" si="4"/>
        <v>2.5411217572049334</v>
      </c>
      <c r="O75" s="127">
        <f t="shared" si="4"/>
        <v>8.780169547524748</v>
      </c>
      <c r="P75" s="128">
        <f t="shared" si="4"/>
        <v>35.43546055392216</v>
      </c>
      <c r="Q75" s="92"/>
    </row>
    <row r="76" spans="1:17" ht="12.75" customHeight="1">
      <c r="A76" s="129">
        <v>2001</v>
      </c>
      <c r="B76" s="122">
        <v>744910</v>
      </c>
      <c r="C76" s="123">
        <v>16767</v>
      </c>
      <c r="D76" s="124">
        <f>'Table 8.2.1.1'!C78</f>
        <v>71887.65348874718</v>
      </c>
      <c r="E76" s="124">
        <f>'Table 8.2.1.1'!H78-'Table 8.2.1.1'!C78</f>
        <v>253447.62598850776</v>
      </c>
      <c r="F76" s="123">
        <v>9185200</v>
      </c>
      <c r="G76" s="123">
        <v>1072100</v>
      </c>
      <c r="H76" s="123">
        <f>'Table 8.2.1.1'!F78</f>
        <v>582985.1050540591</v>
      </c>
      <c r="I76" s="123">
        <f>'Table 8.2.1.1'!M78-'Table 8.2.1.1'!F78</f>
        <v>1541179.3929893426</v>
      </c>
      <c r="J76" s="127">
        <f t="shared" si="3"/>
        <v>8.109894177590036</v>
      </c>
      <c r="K76" s="127">
        <f t="shared" si="3"/>
        <v>1.563939930976588</v>
      </c>
      <c r="L76" s="127">
        <f t="shared" si="3"/>
        <v>12.330958864220241</v>
      </c>
      <c r="M76" s="127">
        <f t="shared" si="3"/>
        <v>16.445043785390165</v>
      </c>
      <c r="N76" s="127">
        <f t="shared" si="4"/>
        <v>2.250875944745003</v>
      </c>
      <c r="O76" s="127">
        <f t="shared" si="4"/>
        <v>9.650515295639362</v>
      </c>
      <c r="P76" s="128">
        <f t="shared" si="4"/>
        <v>34.023925841847706</v>
      </c>
      <c r="Q76" s="92"/>
    </row>
    <row r="77" spans="1:17" ht="12.75" customHeight="1">
      <c r="A77" s="129">
        <v>2002</v>
      </c>
      <c r="B77" s="122">
        <v>763632</v>
      </c>
      <c r="C77" s="123">
        <v>15938</v>
      </c>
      <c r="D77" s="124">
        <f>'Table 8.2.1.1'!C79</f>
        <v>76282.95227709379</v>
      </c>
      <c r="E77" s="124">
        <f>'Table 8.2.1.1'!H79-'Table 8.2.1.1'!C79</f>
        <v>269764.5983371392</v>
      </c>
      <c r="F77" s="123">
        <v>9408500</v>
      </c>
      <c r="G77" s="123">
        <v>1038099.9999999999</v>
      </c>
      <c r="H77" s="123">
        <f>'Table 8.2.1.1'!F79</f>
        <v>631155.861105539</v>
      </c>
      <c r="I77" s="123">
        <f>'Table 8.2.1.1'!M79-'Table 8.2.1.1'!F79</f>
        <v>1599958.8011994842</v>
      </c>
      <c r="J77" s="127">
        <f t="shared" si="3"/>
        <v>8.116405378115534</v>
      </c>
      <c r="K77" s="127">
        <f t="shared" si="3"/>
        <v>1.535304883922551</v>
      </c>
      <c r="L77" s="127">
        <f t="shared" si="3"/>
        <v>12.086230514199107</v>
      </c>
      <c r="M77" s="127">
        <f t="shared" si="3"/>
        <v>16.86072154701093</v>
      </c>
      <c r="N77" s="127">
        <f t="shared" si="4"/>
        <v>2.0871309740817567</v>
      </c>
      <c r="O77" s="127">
        <f t="shared" si="4"/>
        <v>9.989491309569765</v>
      </c>
      <c r="P77" s="128">
        <f t="shared" si="4"/>
        <v>35.32651831473002</v>
      </c>
      <c r="Q77" s="92"/>
    </row>
    <row r="78" spans="1:17" ht="12.75" customHeight="1">
      <c r="A78" s="129">
        <v>2003</v>
      </c>
      <c r="B78" s="122">
        <v>774924</v>
      </c>
      <c r="C78" s="123">
        <v>15089</v>
      </c>
      <c r="D78" s="124">
        <f>'Table 8.2.1.1'!C80</f>
        <v>74455.55169589994</v>
      </c>
      <c r="E78" s="124">
        <f>'Table 8.2.1.1'!H80-'Table 8.2.1.1'!C80</f>
        <v>267262.4047220122</v>
      </c>
      <c r="F78" s="123">
        <v>9840200</v>
      </c>
      <c r="G78" s="123">
        <v>1074400</v>
      </c>
      <c r="H78" s="123">
        <f>'Table 8.2.1.1'!F80</f>
        <v>673086.8803571832</v>
      </c>
      <c r="I78" s="123">
        <f>'Table 8.2.1.1'!M80-'Table 8.2.1.1'!F80</f>
        <v>1653392.3838023925</v>
      </c>
      <c r="J78" s="127">
        <f t="shared" si="3"/>
        <v>7.8750838397593546</v>
      </c>
      <c r="K78" s="127">
        <f t="shared" si="3"/>
        <v>1.4044117647058822</v>
      </c>
      <c r="L78" s="127">
        <f t="shared" si="3"/>
        <v>11.061804035816154</v>
      </c>
      <c r="M78" s="127">
        <f t="shared" si="3"/>
        <v>16.16448747074635</v>
      </c>
      <c r="N78" s="127">
        <f t="shared" si="4"/>
        <v>1.947158689110158</v>
      </c>
      <c r="O78" s="127">
        <f t="shared" si="4"/>
        <v>9.60811017543655</v>
      </c>
      <c r="P78" s="128">
        <f t="shared" si="4"/>
        <v>34.48885370978472</v>
      </c>
      <c r="Q78" s="92"/>
    </row>
    <row r="79" spans="1:17" ht="12.75" customHeight="1">
      <c r="A79" s="129">
        <v>2004</v>
      </c>
      <c r="B79" s="122">
        <v>861742</v>
      </c>
      <c r="C79" s="123">
        <v>27066</v>
      </c>
      <c r="D79" s="124">
        <f>'Table 8.2.1.1'!C81</f>
        <v>82189.83795682677</v>
      </c>
      <c r="E79" s="124">
        <f>'Table 8.2.1.1'!H81-'Table 8.2.1.1'!C81</f>
        <v>293533.2979590578</v>
      </c>
      <c r="F79" s="123">
        <v>10534000</v>
      </c>
      <c r="G79" s="123">
        <v>1171600</v>
      </c>
      <c r="H79" s="123">
        <f>'Table 8.2.1.1'!F81</f>
        <v>721686.8533800779</v>
      </c>
      <c r="I79" s="123">
        <f>'Table 8.2.1.1'!M81-'Table 8.2.1.1'!F81</f>
        <v>1741731.7077178652</v>
      </c>
      <c r="J79" s="127">
        <f t="shared" si="3"/>
        <v>8.18057717865958</v>
      </c>
      <c r="K79" s="127">
        <f t="shared" si="3"/>
        <v>2.310174120860362</v>
      </c>
      <c r="L79" s="127">
        <f t="shared" si="3"/>
        <v>11.388573530456336</v>
      </c>
      <c r="M79" s="127">
        <f t="shared" si="3"/>
        <v>16.852957126425917</v>
      </c>
      <c r="N79" s="127">
        <f t="shared" si="4"/>
        <v>3.140847260548981</v>
      </c>
      <c r="O79" s="127">
        <f t="shared" si="4"/>
        <v>9.537638638574744</v>
      </c>
      <c r="P79" s="128">
        <f t="shared" si="4"/>
        <v>34.0627818951679</v>
      </c>
      <c r="Q79" s="92"/>
    </row>
    <row r="80" spans="1:17" ht="12.75" customHeight="1">
      <c r="A80" s="129">
        <v>2005</v>
      </c>
      <c r="B80" s="122">
        <v>936327</v>
      </c>
      <c r="C80" s="123">
        <v>30046</v>
      </c>
      <c r="D80" s="124">
        <f>'Table 8.2.1.1'!C82</f>
        <v>82176.34164529653</v>
      </c>
      <c r="E80" s="124">
        <f>'Table 8.2.1.1'!H82-'Table 8.2.1.1'!C82</f>
        <v>315839.399940763</v>
      </c>
      <c r="F80" s="123">
        <v>11273800</v>
      </c>
      <c r="G80" s="123">
        <v>1304800</v>
      </c>
      <c r="H80" s="123">
        <f>'Table 8.2.1.1'!F82</f>
        <v>764262.0906569542</v>
      </c>
      <c r="I80" s="123">
        <f>'Table 8.2.1.1'!M82-'Table 8.2.1.1'!F82</f>
        <v>1885824.1817087862</v>
      </c>
      <c r="J80" s="127">
        <f t="shared" si="3"/>
        <v>8.305336266387554</v>
      </c>
      <c r="K80" s="127">
        <f t="shared" si="3"/>
        <v>2.302728387492336</v>
      </c>
      <c r="L80" s="127">
        <f t="shared" si="3"/>
        <v>10.752377051000703</v>
      </c>
      <c r="M80" s="127">
        <f t="shared" si="3"/>
        <v>16.74808303998807</v>
      </c>
      <c r="N80" s="127">
        <f t="shared" si="4"/>
        <v>3.208921669459494</v>
      </c>
      <c r="O80" s="127">
        <f t="shared" si="4"/>
        <v>8.776457545846327</v>
      </c>
      <c r="P80" s="128">
        <f t="shared" si="4"/>
        <v>33.73174114820602</v>
      </c>
      <c r="Q80" s="131"/>
    </row>
    <row r="81" spans="1:17" ht="12.75" customHeight="1">
      <c r="A81" s="129">
        <v>2006</v>
      </c>
      <c r="B81" s="122">
        <v>1004254</v>
      </c>
      <c r="C81" s="123">
        <v>40207</v>
      </c>
      <c r="D81" s="124">
        <f>'Table 8.2.1.1'!C83</f>
        <v>86597.7333026016</v>
      </c>
      <c r="E81" s="124">
        <f>'Table 8.2.1.1'!H83-'Table 8.2.1.1'!C83</f>
        <v>343572.3119172847</v>
      </c>
      <c r="F81" s="123">
        <v>12031200</v>
      </c>
      <c r="G81" s="123">
        <v>1400900</v>
      </c>
      <c r="H81" s="123">
        <f>'Table 8.2.1.1'!F83</f>
        <v>815545.913994751</v>
      </c>
      <c r="I81" s="123">
        <f>'Table 8.2.1.1'!M83-'Table 8.2.1.1'!F83</f>
        <v>2012148.5099062189</v>
      </c>
      <c r="J81" s="127">
        <f t="shared" si="3"/>
        <v>8.347080922933706</v>
      </c>
      <c r="K81" s="127">
        <f t="shared" si="3"/>
        <v>2.8700835177385966</v>
      </c>
      <c r="L81" s="127">
        <f t="shared" si="3"/>
        <v>10.618376208694848</v>
      </c>
      <c r="M81" s="127">
        <f t="shared" si="3"/>
        <v>17.074898310229482</v>
      </c>
      <c r="N81" s="127">
        <f t="shared" si="4"/>
        <v>4.0036683946491625</v>
      </c>
      <c r="O81" s="127">
        <f t="shared" si="4"/>
        <v>8.623090702412098</v>
      </c>
      <c r="P81" s="128">
        <f t="shared" si="4"/>
        <v>34.21169464271834</v>
      </c>
      <c r="Q81" s="131"/>
    </row>
    <row r="82" spans="1:17" ht="12.75" customHeight="1">
      <c r="A82" s="129">
        <v>2007</v>
      </c>
      <c r="B82" s="122">
        <v>950368</v>
      </c>
      <c r="C82" s="123">
        <v>37993</v>
      </c>
      <c r="D82" s="124">
        <f>'Table 8.2.1.1'!C84</f>
        <v>88383.74519510273</v>
      </c>
      <c r="E82" s="124">
        <f>'Table 8.2.1.1'!H84-'Table 8.2.1.1'!C84</f>
        <v>351257.1124102713</v>
      </c>
      <c r="F82" s="123">
        <v>12448200</v>
      </c>
      <c r="G82" s="123">
        <v>1424500</v>
      </c>
      <c r="H82" s="123">
        <f>'Table 8.2.1.1'!F84</f>
        <v>852498.9471850676</v>
      </c>
      <c r="I82" s="123">
        <f>'Table 8.2.1.1'!M84-'Table 8.2.1.1'!F84</f>
        <v>2085477.4840312311</v>
      </c>
      <c r="J82" s="127">
        <f t="shared" si="3"/>
        <v>7.634581706592118</v>
      </c>
      <c r="K82" s="127">
        <f t="shared" si="3"/>
        <v>2.667111267111267</v>
      </c>
      <c r="L82" s="127">
        <f t="shared" si="3"/>
        <v>10.367607548014444</v>
      </c>
      <c r="M82" s="127">
        <f t="shared" si="3"/>
        <v>16.84300670229682</v>
      </c>
      <c r="N82" s="127">
        <f t="shared" si="4"/>
        <v>3.997714569514125</v>
      </c>
      <c r="O82" s="127">
        <f t="shared" si="4"/>
        <v>9.299949619000506</v>
      </c>
      <c r="P82" s="128">
        <f t="shared" si="4"/>
        <v>36.96011570362968</v>
      </c>
      <c r="Q82" s="131"/>
    </row>
    <row r="83" spans="1:17" ht="12.75" customHeight="1">
      <c r="A83" s="129">
        <v>2008</v>
      </c>
      <c r="B83" s="122">
        <v>888013</v>
      </c>
      <c r="C83" s="123">
        <v>27631</v>
      </c>
      <c r="D83" s="124">
        <f>'Table 8.2.1.1'!C85</f>
        <v>97600.82621615141</v>
      </c>
      <c r="E83" s="124">
        <f>'Table 8.2.1.1'!H85-'Table 8.2.1.1'!C85</f>
        <v>355095.0499592105</v>
      </c>
      <c r="F83" s="123">
        <v>12635200</v>
      </c>
      <c r="G83" s="123">
        <v>1328000</v>
      </c>
      <c r="H83" s="123">
        <f>'Table 8.2.1.1'!F85</f>
        <v>906005.2782956618</v>
      </c>
      <c r="I83" s="123">
        <f>'Table 8.2.1.1'!M85-'Table 8.2.1.1'!F85</f>
        <v>2087083.1991897621</v>
      </c>
      <c r="J83" s="127">
        <f t="shared" si="3"/>
        <v>7.028088198049892</v>
      </c>
      <c r="K83" s="127">
        <f t="shared" si="3"/>
        <v>2.080647590361446</v>
      </c>
      <c r="L83" s="127">
        <f t="shared" si="3"/>
        <v>10.772655364630314</v>
      </c>
      <c r="M83" s="127">
        <f t="shared" si="3"/>
        <v>17.013938404423165</v>
      </c>
      <c r="N83" s="127">
        <f t="shared" si="4"/>
        <v>3.1115535470764506</v>
      </c>
      <c r="O83" s="127">
        <f t="shared" si="4"/>
        <v>10.990923130196451</v>
      </c>
      <c r="P83" s="128">
        <f t="shared" si="4"/>
        <v>39.9875958977189</v>
      </c>
      <c r="Q83" s="131"/>
    </row>
    <row r="84" spans="1:17" ht="12.75" customHeight="1">
      <c r="A84" s="132">
        <v>2009</v>
      </c>
      <c r="B84" s="133">
        <v>837206</v>
      </c>
      <c r="C84" s="134">
        <v>23065</v>
      </c>
      <c r="D84" s="135">
        <f>'Table 8.2.1.1'!C86</f>
        <v>102476.5936949744</v>
      </c>
      <c r="E84" s="135">
        <f>'Table 8.2.1.1'!H86-'Table 8.2.1.1'!C86</f>
        <v>349275.1865254906</v>
      </c>
      <c r="F84" s="133">
        <v>12280000</v>
      </c>
      <c r="G84" s="123">
        <v>1197600</v>
      </c>
      <c r="H84" s="123">
        <f>'Table 8.2.1.1'!F86</f>
        <v>956015.135481535</v>
      </c>
      <c r="I84" s="123">
        <f>'Table 8.2.1.1'!M86-'Table 8.2.1.1'!F86</f>
        <v>2045858.0705739856</v>
      </c>
      <c r="J84" s="136">
        <f t="shared" si="3"/>
        <v>6.817638436482085</v>
      </c>
      <c r="K84" s="136">
        <f t="shared" si="3"/>
        <v>1.925935203740815</v>
      </c>
      <c r="L84" s="136">
        <f t="shared" si="3"/>
        <v>10.719139257492822</v>
      </c>
      <c r="M84" s="136">
        <f t="shared" si="3"/>
        <v>17.07230777878438</v>
      </c>
      <c r="N84" s="136">
        <f>100*C84/$B84</f>
        <v>2.7549969780436356</v>
      </c>
      <c r="O84" s="136">
        <f>100*D84/$B84</f>
        <v>12.240308083670495</v>
      </c>
      <c r="P84" s="137">
        <f>100*E84/$B84</f>
        <v>41.71914517161733</v>
      </c>
      <c r="Q84" s="131"/>
    </row>
    <row r="85" spans="1:17" s="44" customFormat="1" ht="18" customHeight="1">
      <c r="A85" s="138" t="s">
        <v>18</v>
      </c>
      <c r="B85" s="139" t="s">
        <v>19</v>
      </c>
      <c r="C85" s="140" t="s">
        <v>20</v>
      </c>
      <c r="D85" s="140" t="s">
        <v>21</v>
      </c>
      <c r="E85" s="141" t="s">
        <v>22</v>
      </c>
      <c r="F85" s="142" t="s">
        <v>147</v>
      </c>
      <c r="G85" s="143"/>
      <c r="H85" s="141" t="str">
        <f>D85</f>
        <v>[C]</v>
      </c>
      <c r="I85" s="141" t="str">
        <f>E85</f>
        <v>[D]</v>
      </c>
      <c r="J85" s="144" t="s">
        <v>23</v>
      </c>
      <c r="K85" s="144"/>
      <c r="L85" s="144"/>
      <c r="M85" s="144"/>
      <c r="N85" s="144"/>
      <c r="O85" s="144"/>
      <c r="P85" s="144"/>
      <c r="Q85" s="145"/>
    </row>
    <row r="86" spans="1:8" s="131" customFormat="1" ht="18" customHeight="1">
      <c r="A86" s="146" t="s">
        <v>30</v>
      </c>
      <c r="B86" s="147">
        <v>40497</v>
      </c>
      <c r="C86" s="147"/>
      <c r="D86" s="147"/>
      <c r="E86" s="148"/>
      <c r="F86" s="100"/>
      <c r="G86" s="100"/>
      <c r="H86" s="100"/>
    </row>
    <row r="87" spans="1:16" s="55" customFormat="1" ht="18" customHeight="1">
      <c r="A87" s="149" t="s">
        <v>31</v>
      </c>
      <c r="B87" s="150" t="s">
        <v>148</v>
      </c>
      <c r="C87" s="150"/>
      <c r="D87" s="150"/>
      <c r="E87" s="150"/>
      <c r="F87" s="150"/>
      <c r="G87" s="150"/>
      <c r="H87" s="150"/>
      <c r="I87" s="150"/>
      <c r="J87" s="150"/>
      <c r="K87" s="150"/>
      <c r="L87" s="150"/>
      <c r="M87" s="150"/>
      <c r="N87" s="150"/>
      <c r="O87" s="150"/>
      <c r="P87" s="150"/>
    </row>
    <row r="88" spans="1:16" ht="18" customHeight="1">
      <c r="A88" s="151" t="s">
        <v>33</v>
      </c>
      <c r="B88" s="152"/>
      <c r="C88" s="152"/>
      <c r="D88" s="152"/>
      <c r="E88" s="152"/>
      <c r="F88" s="152"/>
      <c r="G88" s="152"/>
      <c r="H88" s="152"/>
      <c r="I88" s="153"/>
      <c r="J88" s="153"/>
      <c r="K88" s="153"/>
      <c r="L88" s="153"/>
      <c r="M88" s="153"/>
      <c r="N88" s="153"/>
      <c r="O88" s="153"/>
      <c r="P88" s="153"/>
    </row>
    <row r="89" spans="1:17" s="53" customFormat="1" ht="18" customHeight="1">
      <c r="A89" s="154" t="str">
        <f>B85</f>
        <v>[A]</v>
      </c>
      <c r="B89" s="155" t="s">
        <v>149</v>
      </c>
      <c r="C89" s="155"/>
      <c r="D89" s="155"/>
      <c r="E89" s="155"/>
      <c r="F89" s="155"/>
      <c r="G89" s="155"/>
      <c r="H89" s="155"/>
      <c r="I89" s="155"/>
      <c r="J89" s="155"/>
      <c r="K89" s="155"/>
      <c r="L89" s="155"/>
      <c r="M89" s="155"/>
      <c r="N89" s="155"/>
      <c r="O89" s="155"/>
      <c r="P89" s="155"/>
      <c r="Q89" s="156"/>
    </row>
    <row r="90" spans="1:17" s="53" customFormat="1" ht="18" customHeight="1">
      <c r="A90" s="154" t="str">
        <f>C85</f>
        <v>[B]</v>
      </c>
      <c r="B90" s="107" t="s">
        <v>150</v>
      </c>
      <c r="C90" s="107"/>
      <c r="D90" s="107"/>
      <c r="E90" s="107"/>
      <c r="F90" s="107"/>
      <c r="G90" s="107"/>
      <c r="H90" s="107"/>
      <c r="I90" s="107"/>
      <c r="J90" s="107"/>
      <c r="K90" s="107"/>
      <c r="L90" s="107"/>
      <c r="M90" s="107"/>
      <c r="N90" s="107"/>
      <c r="O90" s="107"/>
      <c r="P90" s="107"/>
      <c r="Q90" s="156"/>
    </row>
    <row r="91" spans="1:17" s="53" customFormat="1" ht="18" customHeight="1">
      <c r="A91" s="154" t="str">
        <f>D85</f>
        <v>[C]</v>
      </c>
      <c r="B91" s="107" t="s">
        <v>151</v>
      </c>
      <c r="C91" s="107"/>
      <c r="D91" s="107"/>
      <c r="E91" s="107"/>
      <c r="F91" s="107"/>
      <c r="G91" s="107"/>
      <c r="H91" s="107"/>
      <c r="I91" s="107"/>
      <c r="J91" s="107"/>
      <c r="K91" s="107"/>
      <c r="L91" s="107"/>
      <c r="M91" s="107"/>
      <c r="N91" s="107"/>
      <c r="O91" s="107"/>
      <c r="P91" s="107"/>
      <c r="Q91" s="156"/>
    </row>
    <row r="92" spans="1:17" s="53" customFormat="1" ht="18" customHeight="1">
      <c r="A92" s="154" t="str">
        <f>E85</f>
        <v>[D]</v>
      </c>
      <c r="B92" s="107" t="s">
        <v>152</v>
      </c>
      <c r="C92" s="107"/>
      <c r="D92" s="107"/>
      <c r="E92" s="107"/>
      <c r="F92" s="107"/>
      <c r="G92" s="107"/>
      <c r="H92" s="107"/>
      <c r="I92" s="107"/>
      <c r="J92" s="107"/>
      <c r="K92" s="107"/>
      <c r="L92" s="107"/>
      <c r="M92" s="107"/>
      <c r="N92" s="107"/>
      <c r="O92" s="107"/>
      <c r="P92" s="107"/>
      <c r="Q92" s="156"/>
    </row>
    <row r="93" spans="1:17" s="53" customFormat="1" ht="18" customHeight="1">
      <c r="A93" s="154" t="str">
        <f>F85</f>
        <v>[E]</v>
      </c>
      <c r="B93" s="107" t="s">
        <v>153</v>
      </c>
      <c r="C93" s="107"/>
      <c r="D93" s="107"/>
      <c r="E93" s="107"/>
      <c r="F93" s="107"/>
      <c r="G93" s="107"/>
      <c r="H93" s="107"/>
      <c r="I93" s="107"/>
      <c r="J93" s="107"/>
      <c r="K93" s="107"/>
      <c r="L93" s="107"/>
      <c r="M93" s="107"/>
      <c r="N93" s="107"/>
      <c r="O93" s="107"/>
      <c r="P93" s="107"/>
      <c r="Q93" s="156"/>
    </row>
    <row r="94" spans="1:17" s="53" customFormat="1" ht="18" customHeight="1">
      <c r="A94" s="154" t="str">
        <f>J85</f>
        <v>[F]</v>
      </c>
      <c r="B94" s="107" t="s">
        <v>154</v>
      </c>
      <c r="C94" s="107"/>
      <c r="D94" s="107"/>
      <c r="E94" s="107"/>
      <c r="F94" s="107"/>
      <c r="G94" s="107"/>
      <c r="H94" s="107"/>
      <c r="I94" s="107"/>
      <c r="J94" s="107"/>
      <c r="K94" s="107"/>
      <c r="L94" s="107"/>
      <c r="M94" s="107"/>
      <c r="N94" s="107"/>
      <c r="O94" s="107"/>
      <c r="P94" s="107"/>
      <c r="Q94" s="156"/>
    </row>
    <row r="95" spans="1:16" ht="18" customHeight="1">
      <c r="A95" s="151" t="s">
        <v>120</v>
      </c>
      <c r="B95" s="152"/>
      <c r="C95" s="152"/>
      <c r="D95" s="152"/>
      <c r="E95" s="152"/>
      <c r="F95" s="152"/>
      <c r="G95" s="152"/>
      <c r="H95" s="152"/>
      <c r="I95" s="153"/>
      <c r="J95" s="153"/>
      <c r="K95" s="153"/>
      <c r="L95" s="153"/>
      <c r="M95" s="153"/>
      <c r="N95" s="153"/>
      <c r="O95" s="153"/>
      <c r="P95" s="153"/>
    </row>
    <row r="96" spans="1:17" ht="48" customHeight="1">
      <c r="A96" s="52" t="s">
        <v>121</v>
      </c>
      <c r="B96" s="157" t="s">
        <v>155</v>
      </c>
      <c r="C96" s="157"/>
      <c r="D96" s="157"/>
      <c r="E96" s="157"/>
      <c r="F96" s="157"/>
      <c r="G96" s="157"/>
      <c r="H96" s="157"/>
      <c r="I96" s="157"/>
      <c r="J96" s="157"/>
      <c r="K96" s="157"/>
      <c r="L96" s="157"/>
      <c r="M96" s="157"/>
      <c r="N96" s="157"/>
      <c r="O96" s="157"/>
      <c r="P96" s="157"/>
      <c r="Q96" s="92"/>
    </row>
    <row r="97" spans="1:20" ht="24.75" customHeight="1">
      <c r="A97" s="52" t="s">
        <v>123</v>
      </c>
      <c r="B97" s="48" t="s">
        <v>156</v>
      </c>
      <c r="C97" s="48"/>
      <c r="D97" s="48"/>
      <c r="E97" s="48"/>
      <c r="F97" s="48"/>
      <c r="G97" s="48"/>
      <c r="H97" s="48"/>
      <c r="I97" s="48"/>
      <c r="J97" s="48"/>
      <c r="K97" s="48"/>
      <c r="L97" s="48"/>
      <c r="M97" s="48"/>
      <c r="N97" s="48"/>
      <c r="O97" s="48"/>
      <c r="P97" s="48"/>
      <c r="Q97" s="158"/>
      <c r="R97" s="159"/>
      <c r="S97" s="159"/>
      <c r="T97" s="159"/>
    </row>
    <row r="98" spans="1:16" ht="48" customHeight="1">
      <c r="A98" s="52" t="s">
        <v>125</v>
      </c>
      <c r="B98" s="48" t="s">
        <v>157</v>
      </c>
      <c r="C98" s="48"/>
      <c r="D98" s="48"/>
      <c r="E98" s="48"/>
      <c r="F98" s="48"/>
      <c r="G98" s="48"/>
      <c r="H98" s="48"/>
      <c r="I98" s="48"/>
      <c r="J98" s="48"/>
      <c r="K98" s="48"/>
      <c r="L98" s="48"/>
      <c r="M98" s="48"/>
      <c r="N98" s="48"/>
      <c r="O98" s="48"/>
      <c r="P98" s="48"/>
    </row>
    <row r="99" spans="1:20" ht="18" customHeight="1">
      <c r="A99" s="110" t="s">
        <v>158</v>
      </c>
      <c r="B99" s="110"/>
      <c r="C99" s="110"/>
      <c r="D99" s="110"/>
      <c r="E99" s="110"/>
      <c r="F99" s="110"/>
      <c r="G99" s="110"/>
      <c r="H99" s="110"/>
      <c r="I99" s="110"/>
      <c r="J99" s="110"/>
      <c r="K99" s="110"/>
      <c r="L99" s="110"/>
      <c r="M99" s="160"/>
      <c r="N99" s="160"/>
      <c r="O99" s="160"/>
      <c r="P99" s="160"/>
      <c r="Q99" s="158"/>
      <c r="R99" s="159"/>
      <c r="S99" s="159"/>
      <c r="T99" s="159"/>
    </row>
    <row r="100" spans="1:20" ht="57.75" customHeight="1">
      <c r="A100" s="161"/>
      <c r="B100" s="160"/>
      <c r="C100" s="160"/>
      <c r="D100" s="160"/>
      <c r="E100" s="160"/>
      <c r="F100" s="160"/>
      <c r="G100" s="160"/>
      <c r="H100" s="160"/>
      <c r="I100" s="160"/>
      <c r="J100" s="160"/>
      <c r="K100" s="160"/>
      <c r="L100" s="160"/>
      <c r="M100" s="160"/>
      <c r="N100" s="160"/>
      <c r="O100" s="160"/>
      <c r="P100" s="160"/>
      <c r="Q100" s="158"/>
      <c r="R100" s="159"/>
      <c r="S100" s="159"/>
      <c r="T100" s="159"/>
    </row>
    <row r="101" spans="1:20" ht="57.75" customHeight="1">
      <c r="A101" s="161"/>
      <c r="B101" s="160"/>
      <c r="C101" s="160"/>
      <c r="D101" s="160"/>
      <c r="E101" s="160"/>
      <c r="F101" s="160"/>
      <c r="G101" s="160"/>
      <c r="H101" s="160"/>
      <c r="I101" s="160"/>
      <c r="J101" s="160"/>
      <c r="K101" s="160"/>
      <c r="L101" s="160"/>
      <c r="M101" s="160"/>
      <c r="N101" s="160"/>
      <c r="O101" s="160"/>
      <c r="P101" s="160"/>
      <c r="Q101" s="158"/>
      <c r="R101" s="159"/>
      <c r="S101" s="159"/>
      <c r="T101" s="159"/>
    </row>
    <row r="102" spans="1:20" ht="57.75" customHeight="1">
      <c r="A102" s="161"/>
      <c r="B102" s="160"/>
      <c r="C102" s="160"/>
      <c r="D102" s="160"/>
      <c r="E102" s="160"/>
      <c r="F102" s="160"/>
      <c r="G102" s="160"/>
      <c r="H102" s="160"/>
      <c r="I102" s="160"/>
      <c r="J102" s="160"/>
      <c r="K102" s="160"/>
      <c r="L102" s="160"/>
      <c r="M102" s="160"/>
      <c r="N102" s="160"/>
      <c r="O102" s="160"/>
      <c r="P102" s="160"/>
      <c r="Q102" s="158"/>
      <c r="R102" s="159"/>
      <c r="S102" s="159"/>
      <c r="T102" s="159"/>
    </row>
    <row r="103" ht="11.25">
      <c r="Q103" s="92"/>
    </row>
    <row r="104" spans="2:17" ht="11.25">
      <c r="B104" s="2"/>
      <c r="C104" s="2"/>
      <c r="D104" s="2"/>
      <c r="Q104" s="92"/>
    </row>
    <row r="105" spans="2:17" ht="11.25">
      <c r="B105" s="2"/>
      <c r="C105" s="2"/>
      <c r="D105" s="2"/>
      <c r="Q105" s="92"/>
    </row>
    <row r="106" spans="2:17" ht="11.25">
      <c r="B106" s="2"/>
      <c r="C106" s="2"/>
      <c r="D106" s="2"/>
      <c r="Q106" s="92"/>
    </row>
    <row r="107" spans="2:17" ht="11.25">
      <c r="B107" s="2"/>
      <c r="C107" s="2"/>
      <c r="D107" s="2"/>
      <c r="Q107" s="92"/>
    </row>
    <row r="108" spans="2:17" ht="11.25">
      <c r="B108" s="2"/>
      <c r="C108" s="2"/>
      <c r="D108" s="2"/>
      <c r="Q108" s="92"/>
    </row>
    <row r="109" spans="2:17" ht="11.25">
      <c r="B109" s="2"/>
      <c r="C109" s="2"/>
      <c r="D109" s="2"/>
      <c r="Q109" s="92"/>
    </row>
    <row r="110" spans="2:17" ht="11.25">
      <c r="B110" s="2"/>
      <c r="C110" s="2"/>
      <c r="D110" s="2"/>
      <c r="Q110" s="92"/>
    </row>
    <row r="111" spans="2:17" ht="11.25">
      <c r="B111" s="2"/>
      <c r="C111" s="2"/>
      <c r="D111" s="2"/>
      <c r="Q111" s="92"/>
    </row>
    <row r="112" spans="2:17" ht="11.25">
      <c r="B112" s="2"/>
      <c r="C112" s="2"/>
      <c r="D112" s="2"/>
      <c r="Q112" s="92"/>
    </row>
    <row r="113" spans="2:17" ht="11.25">
      <c r="B113" s="2"/>
      <c r="C113" s="2"/>
      <c r="D113" s="2"/>
      <c r="Q113" s="92"/>
    </row>
    <row r="114" spans="2:17" ht="11.25">
      <c r="B114" s="2"/>
      <c r="C114" s="2"/>
      <c r="D114" s="2"/>
      <c r="Q114" s="92"/>
    </row>
    <row r="115" spans="2:17" ht="11.25">
      <c r="B115" s="2"/>
      <c r="C115" s="2"/>
      <c r="D115" s="2"/>
      <c r="Q115" s="92"/>
    </row>
    <row r="116" spans="2:17" ht="11.25">
      <c r="B116" s="2"/>
      <c r="C116" s="2"/>
      <c r="D116" s="2"/>
      <c r="Q116" s="92"/>
    </row>
    <row r="117" spans="2:17" ht="11.25">
      <c r="B117" s="2"/>
      <c r="C117" s="2"/>
      <c r="D117" s="2"/>
      <c r="Q117" s="92"/>
    </row>
    <row r="118" spans="2:17" ht="11.25">
      <c r="B118" s="2"/>
      <c r="C118" s="2"/>
      <c r="D118" s="2"/>
      <c r="Q118" s="92"/>
    </row>
    <row r="119" spans="2:17" ht="11.25">
      <c r="B119" s="2"/>
      <c r="C119" s="2"/>
      <c r="D119" s="2"/>
      <c r="Q119" s="92"/>
    </row>
    <row r="120" spans="2:17" ht="11.25">
      <c r="B120" s="2"/>
      <c r="C120" s="2"/>
      <c r="D120" s="2"/>
      <c r="Q120" s="92"/>
    </row>
    <row r="121" spans="2:17" ht="11.25">
      <c r="B121" s="2"/>
      <c r="C121" s="2"/>
      <c r="D121" s="2"/>
      <c r="Q121" s="92"/>
    </row>
    <row r="122" spans="2:17" ht="11.25">
      <c r="B122" s="2"/>
      <c r="C122" s="2"/>
      <c r="D122" s="2"/>
      <c r="Q122" s="92"/>
    </row>
    <row r="123" spans="2:17" ht="11.25">
      <c r="B123" s="2"/>
      <c r="C123" s="2"/>
      <c r="D123" s="2"/>
      <c r="Q123" s="92"/>
    </row>
    <row r="124" spans="2:17" ht="11.25">
      <c r="B124" s="2"/>
      <c r="C124" s="2"/>
      <c r="D124" s="2"/>
      <c r="Q124" s="92"/>
    </row>
    <row r="125" spans="2:17" ht="11.25">
      <c r="B125" s="2"/>
      <c r="C125" s="2"/>
      <c r="D125" s="2"/>
      <c r="Q125" s="92"/>
    </row>
    <row r="126" spans="2:17" ht="11.25">
      <c r="B126" s="2"/>
      <c r="C126" s="2"/>
      <c r="D126" s="2"/>
      <c r="Q126" s="92"/>
    </row>
    <row r="127" spans="2:17" ht="11.25">
      <c r="B127" s="2"/>
      <c r="C127" s="2"/>
      <c r="D127" s="2"/>
      <c r="Q127" s="92"/>
    </row>
    <row r="128" spans="2:17" ht="11.25">
      <c r="B128" s="2"/>
      <c r="C128" s="2"/>
      <c r="D128" s="2"/>
      <c r="Q128" s="92"/>
    </row>
    <row r="129" spans="2:17" ht="11.25">
      <c r="B129" s="2"/>
      <c r="C129" s="2"/>
      <c r="D129" s="2"/>
      <c r="Q129" s="92"/>
    </row>
    <row r="130" spans="2:4" ht="11.25">
      <c r="B130" s="2"/>
      <c r="C130" s="2"/>
      <c r="D130" s="2"/>
    </row>
    <row r="131" spans="2:4" ht="11.25">
      <c r="B131" s="2"/>
      <c r="C131" s="2"/>
      <c r="D131" s="2"/>
    </row>
    <row r="132" spans="2:4" ht="11.25">
      <c r="B132" s="2"/>
      <c r="C132" s="2"/>
      <c r="D132" s="2"/>
    </row>
    <row r="133" spans="2:4" ht="11.25">
      <c r="B133" s="2"/>
      <c r="C133" s="2"/>
      <c r="D133" s="2"/>
    </row>
    <row r="134" spans="2:4" ht="11.25">
      <c r="B134" s="2"/>
      <c r="C134" s="2"/>
      <c r="D134" s="2"/>
    </row>
    <row r="135" spans="2:4" ht="11.25">
      <c r="B135" s="2"/>
      <c r="C135" s="2"/>
      <c r="D135" s="2"/>
    </row>
    <row r="136" spans="2:4" ht="11.25">
      <c r="B136" s="2"/>
      <c r="C136" s="2"/>
      <c r="D136" s="2"/>
    </row>
    <row r="137" spans="2:4" ht="11.25">
      <c r="B137" s="2"/>
      <c r="C137" s="2"/>
      <c r="D137" s="2"/>
    </row>
    <row r="138" spans="2:4" ht="11.25">
      <c r="B138" s="2"/>
      <c r="C138" s="2"/>
      <c r="D138" s="2"/>
    </row>
    <row r="139" spans="2:4" ht="11.25">
      <c r="B139" s="2"/>
      <c r="C139" s="2"/>
      <c r="D139" s="2"/>
    </row>
    <row r="140" spans="2:4" ht="11.25">
      <c r="B140" s="2"/>
      <c r="C140" s="2"/>
      <c r="D140" s="2"/>
    </row>
    <row r="141" spans="2:4" ht="11.25">
      <c r="B141" s="2"/>
      <c r="C141" s="2"/>
      <c r="D141" s="2"/>
    </row>
    <row r="142" spans="2:4" ht="11.25">
      <c r="B142" s="2"/>
      <c r="C142" s="2"/>
      <c r="D142" s="2"/>
    </row>
    <row r="143" spans="2:4" ht="11.25">
      <c r="B143" s="2"/>
      <c r="C143" s="2"/>
      <c r="D143" s="2"/>
    </row>
    <row r="144" spans="2:4" ht="11.25">
      <c r="B144" s="2"/>
      <c r="C144" s="2"/>
      <c r="D144" s="2"/>
    </row>
    <row r="145" spans="2:4" ht="11.25">
      <c r="B145" s="2"/>
      <c r="C145" s="2"/>
      <c r="D145" s="2"/>
    </row>
    <row r="146" spans="2:4" ht="11.25">
      <c r="B146" s="2"/>
      <c r="C146" s="2"/>
      <c r="D146" s="2"/>
    </row>
    <row r="147" spans="2:4" ht="11.25">
      <c r="B147" s="2"/>
      <c r="C147" s="2"/>
      <c r="D147" s="2"/>
    </row>
    <row r="148" spans="2:4" ht="11.25">
      <c r="B148" s="2"/>
      <c r="C148" s="2"/>
      <c r="D148" s="2"/>
    </row>
    <row r="149" spans="2:4" ht="11.25">
      <c r="B149" s="2"/>
      <c r="C149" s="2"/>
      <c r="D149" s="2"/>
    </row>
    <row r="150" spans="2:4" ht="11.25">
      <c r="B150" s="2"/>
      <c r="C150" s="2"/>
      <c r="D150" s="2"/>
    </row>
    <row r="151" spans="2:4" ht="11.25">
      <c r="B151" s="2"/>
      <c r="C151" s="2"/>
      <c r="D151" s="2"/>
    </row>
    <row r="152" spans="2:4" ht="11.25">
      <c r="B152" s="2"/>
      <c r="C152" s="2"/>
      <c r="D152" s="2"/>
    </row>
    <row r="153" spans="2:4" ht="11.25">
      <c r="B153" s="2"/>
      <c r="C153" s="2"/>
      <c r="D153" s="2"/>
    </row>
    <row r="154" spans="2:4" ht="11.25">
      <c r="B154" s="2"/>
      <c r="C154" s="2"/>
      <c r="D154" s="2"/>
    </row>
    <row r="155" spans="2:4" ht="11.25">
      <c r="B155" s="2"/>
      <c r="C155" s="2"/>
      <c r="D155" s="2"/>
    </row>
    <row r="156" spans="2:4" ht="11.25">
      <c r="B156" s="2"/>
      <c r="C156" s="2"/>
      <c r="D156" s="2"/>
    </row>
    <row r="157" spans="2:4" ht="11.25">
      <c r="B157" s="2"/>
      <c r="C157" s="2"/>
      <c r="D157" s="2"/>
    </row>
    <row r="158" spans="2:4" ht="11.25">
      <c r="B158" s="2"/>
      <c r="C158" s="2"/>
      <c r="D158" s="2"/>
    </row>
    <row r="159" spans="2:4" ht="11.25">
      <c r="B159" s="2"/>
      <c r="C159" s="2"/>
      <c r="D159" s="2"/>
    </row>
    <row r="160" spans="2:4" ht="11.25">
      <c r="B160" s="2"/>
      <c r="C160" s="2"/>
      <c r="D160" s="2"/>
    </row>
    <row r="161" spans="2:4" ht="11.25">
      <c r="B161" s="2"/>
      <c r="C161" s="2"/>
      <c r="D161" s="2"/>
    </row>
    <row r="162" spans="2:4" ht="11.25">
      <c r="B162" s="2"/>
      <c r="C162" s="2"/>
      <c r="D162" s="2"/>
    </row>
    <row r="163" spans="2:4" ht="11.25">
      <c r="B163" s="2"/>
      <c r="C163" s="2"/>
      <c r="D163" s="2"/>
    </row>
    <row r="164" spans="2:4" ht="11.25">
      <c r="B164" s="2"/>
      <c r="C164" s="2"/>
      <c r="D164" s="2"/>
    </row>
    <row r="165" spans="2:4" ht="11.25">
      <c r="B165" s="2"/>
      <c r="C165" s="2"/>
      <c r="D165" s="2"/>
    </row>
    <row r="166" spans="2:4" ht="11.25">
      <c r="B166" s="2"/>
      <c r="C166" s="2"/>
      <c r="D166" s="2"/>
    </row>
    <row r="167" spans="2:4" ht="11.25">
      <c r="B167" s="2"/>
      <c r="C167" s="2"/>
      <c r="D167" s="2"/>
    </row>
    <row r="168" spans="2:4" ht="11.25">
      <c r="B168" s="2"/>
      <c r="C168" s="2"/>
      <c r="D168" s="2"/>
    </row>
    <row r="169" spans="2:4" ht="11.25">
      <c r="B169" s="2"/>
      <c r="C169" s="2"/>
      <c r="D169" s="2"/>
    </row>
    <row r="170" spans="2:4" ht="11.25">
      <c r="B170" s="2"/>
      <c r="C170" s="2"/>
      <c r="D170" s="2"/>
    </row>
    <row r="171" spans="2:4" ht="11.25">
      <c r="B171" s="2"/>
      <c r="C171" s="2"/>
      <c r="D171" s="2"/>
    </row>
    <row r="172" spans="2:4" ht="11.25">
      <c r="B172" s="2"/>
      <c r="C172" s="2"/>
      <c r="D172" s="2"/>
    </row>
    <row r="173" spans="2:4" ht="11.25">
      <c r="B173" s="2"/>
      <c r="C173" s="2"/>
      <c r="D173" s="2"/>
    </row>
    <row r="174" spans="2:4" ht="11.25">
      <c r="B174" s="2"/>
      <c r="C174" s="2"/>
      <c r="D174" s="2"/>
    </row>
    <row r="175" spans="2:4" ht="11.25">
      <c r="B175" s="2"/>
      <c r="C175" s="2"/>
      <c r="D175" s="2"/>
    </row>
    <row r="176" spans="2:4" ht="11.25">
      <c r="B176" s="2"/>
      <c r="C176" s="2"/>
      <c r="D176" s="2"/>
    </row>
    <row r="177" spans="2:4" ht="11.25">
      <c r="B177" s="2"/>
      <c r="C177" s="2"/>
      <c r="D177" s="2"/>
    </row>
    <row r="178" spans="2:4" ht="11.25">
      <c r="B178" s="2"/>
      <c r="C178" s="2"/>
      <c r="D178" s="2"/>
    </row>
    <row r="179" spans="2:4" ht="11.25">
      <c r="B179" s="2"/>
      <c r="C179" s="2"/>
      <c r="D179" s="2"/>
    </row>
    <row r="180" spans="2:4" ht="11.25">
      <c r="B180" s="2"/>
      <c r="C180" s="2"/>
      <c r="D180" s="2"/>
    </row>
    <row r="181" spans="2:4" ht="11.25">
      <c r="B181" s="2"/>
      <c r="C181" s="2"/>
      <c r="D181" s="2"/>
    </row>
    <row r="182" spans="2:4" ht="11.25">
      <c r="B182" s="2"/>
      <c r="C182" s="2"/>
      <c r="D182" s="2"/>
    </row>
    <row r="183" spans="2:4" ht="11.25">
      <c r="B183" s="2"/>
      <c r="C183" s="2"/>
      <c r="D183" s="2"/>
    </row>
    <row r="184" spans="2:4" ht="11.25">
      <c r="B184" s="2"/>
      <c r="C184" s="2"/>
      <c r="D184" s="2"/>
    </row>
    <row r="185" spans="2:4" ht="11.25">
      <c r="B185" s="2"/>
      <c r="C185" s="2"/>
      <c r="D185" s="2"/>
    </row>
    <row r="186" spans="2:4" ht="11.25">
      <c r="B186" s="2"/>
      <c r="C186" s="2"/>
      <c r="D186" s="2"/>
    </row>
  </sheetData>
  <sheetProtection/>
  <mergeCells count="20">
    <mergeCell ref="B98:P98"/>
    <mergeCell ref="A99:L99"/>
    <mergeCell ref="B91:P91"/>
    <mergeCell ref="B92:P92"/>
    <mergeCell ref="B93:P93"/>
    <mergeCell ref="B94:P94"/>
    <mergeCell ref="B96:P96"/>
    <mergeCell ref="B97:P97"/>
    <mergeCell ref="F85:G85"/>
    <mergeCell ref="J85:P85"/>
    <mergeCell ref="B86:D86"/>
    <mergeCell ref="B87:P87"/>
    <mergeCell ref="B89:P89"/>
    <mergeCell ref="B90:P90"/>
    <mergeCell ref="A1:P1"/>
    <mergeCell ref="A2:A3"/>
    <mergeCell ref="B2:E2"/>
    <mergeCell ref="F2:I2"/>
    <mergeCell ref="J2:M2"/>
    <mergeCell ref="N2:P2"/>
  </mergeCells>
  <printOptions/>
  <pageMargins left="0.7" right="0.7" top="0.75" bottom="0.75" header="0.3" footer="0.3"/>
  <pageSetup horizontalDpi="600" verticalDpi="600" orientation="landscape" scale="95" r:id="rId1"/>
  <rowBreaks count="1" manualBreakCount="1">
    <brk id="85" max="255" man="1"/>
  </rowBreaks>
  <colBreaks count="1" manualBreakCount="1">
    <brk id="16" max="65535" man="1"/>
  </colBreaks>
</worksheet>
</file>

<file path=xl/worksheets/sheet2.xml><?xml version="1.0" encoding="utf-8"?>
<worksheet xmlns="http://schemas.openxmlformats.org/spreadsheetml/2006/main" xmlns:r="http://schemas.openxmlformats.org/officeDocument/2006/relationships">
  <sheetPr codeName="Sheet7"/>
  <dimension ref="A1:N222"/>
  <sheetViews>
    <sheetView view="pageBreakPreview" zoomScaleSheetLayoutView="100" zoomScalePageLayoutView="0" workbookViewId="0" topLeftCell="A197">
      <selection activeCell="D215" sqref="D215"/>
    </sheetView>
  </sheetViews>
  <sheetFormatPr defaultColWidth="9.140625" defaultRowHeight="15"/>
  <cols>
    <col min="1" max="1" width="6.57421875" style="2" customWidth="1"/>
    <col min="2" max="2" width="8.7109375" style="2" customWidth="1"/>
    <col min="3" max="3" width="9.7109375" style="2" customWidth="1"/>
    <col min="4" max="4" width="11.7109375" style="2" customWidth="1"/>
    <col min="5" max="6" width="8.7109375" style="2" customWidth="1"/>
    <col min="7" max="8" width="11.7109375" style="2" customWidth="1"/>
    <col min="9" max="9" width="10.28125" style="2" customWidth="1"/>
    <col min="10" max="10" width="10.00390625" style="2" customWidth="1"/>
    <col min="11" max="11" width="10.140625" style="2" customWidth="1"/>
    <col min="12" max="13" width="9.7109375" style="2" customWidth="1"/>
    <col min="14" max="14" width="11.00390625" style="2" customWidth="1"/>
    <col min="15" max="16384" width="9.140625" style="2" customWidth="1"/>
  </cols>
  <sheetData>
    <row r="1" spans="1:14" ht="18" customHeight="1">
      <c r="A1" s="1" t="s">
        <v>0</v>
      </c>
      <c r="B1" s="1"/>
      <c r="C1" s="1"/>
      <c r="D1" s="1"/>
      <c r="E1" s="1"/>
      <c r="F1" s="1"/>
      <c r="G1" s="1"/>
      <c r="H1" s="1"/>
      <c r="I1" s="1"/>
      <c r="J1" s="1"/>
      <c r="K1" s="1"/>
      <c r="L1" s="1"/>
      <c r="M1" s="1"/>
      <c r="N1" s="1"/>
    </row>
    <row r="2" spans="1:14" ht="18" customHeight="1" thickBot="1">
      <c r="A2" s="3" t="s">
        <v>1</v>
      </c>
      <c r="B2" s="3"/>
      <c r="C2" s="3"/>
      <c r="D2" s="3"/>
      <c r="E2" s="3"/>
      <c r="F2" s="3"/>
      <c r="G2" s="3"/>
      <c r="H2" s="3"/>
      <c r="I2" s="3"/>
      <c r="J2" s="3"/>
      <c r="K2" s="3"/>
      <c r="L2" s="3"/>
      <c r="M2" s="3"/>
      <c r="N2" s="3"/>
    </row>
    <row r="3" spans="1:14" ht="18" customHeight="1" thickTop="1">
      <c r="A3" s="4" t="s">
        <v>2</v>
      </c>
      <c r="B3" s="5" t="s">
        <v>3</v>
      </c>
      <c r="C3" s="6"/>
      <c r="D3" s="6"/>
      <c r="E3" s="6"/>
      <c r="F3" s="7"/>
      <c r="G3" s="8" t="s">
        <v>4</v>
      </c>
      <c r="H3" s="9"/>
      <c r="I3" s="9"/>
      <c r="J3" s="9"/>
      <c r="K3" s="9"/>
      <c r="L3" s="9"/>
      <c r="M3" s="9"/>
      <c r="N3" s="9"/>
    </row>
    <row r="4" spans="1:14" ht="18" customHeight="1">
      <c r="A4" s="10"/>
      <c r="B4" s="11"/>
      <c r="C4" s="12"/>
      <c r="D4" s="12"/>
      <c r="E4" s="12"/>
      <c r="F4" s="13"/>
      <c r="G4" s="14" t="s">
        <v>5</v>
      </c>
      <c r="H4" s="14" t="s">
        <v>6</v>
      </c>
      <c r="I4" s="14" t="s">
        <v>7</v>
      </c>
      <c r="J4" s="14" t="s">
        <v>8</v>
      </c>
      <c r="K4" s="15" t="s">
        <v>9</v>
      </c>
      <c r="L4" s="16" t="s">
        <v>10</v>
      </c>
      <c r="M4" s="16"/>
      <c r="N4" s="11"/>
    </row>
    <row r="5" spans="1:14" ht="51.75" customHeight="1">
      <c r="A5" s="10"/>
      <c r="B5" s="17" t="s">
        <v>11</v>
      </c>
      <c r="C5" s="18" t="s">
        <v>6</v>
      </c>
      <c r="D5" s="19" t="s">
        <v>7</v>
      </c>
      <c r="E5" s="18" t="s">
        <v>8</v>
      </c>
      <c r="F5" s="18" t="s">
        <v>12</v>
      </c>
      <c r="G5" s="20"/>
      <c r="H5" s="20"/>
      <c r="I5" s="20"/>
      <c r="J5" s="20"/>
      <c r="K5" s="21"/>
      <c r="L5" s="18" t="s">
        <v>13</v>
      </c>
      <c r="M5" s="17" t="s">
        <v>14</v>
      </c>
      <c r="N5" s="17" t="s">
        <v>15</v>
      </c>
    </row>
    <row r="6" spans="1:14" ht="12.75" customHeight="1">
      <c r="A6" s="22">
        <v>1929</v>
      </c>
      <c r="B6" s="23">
        <v>398</v>
      </c>
      <c r="C6" s="24">
        <v>1148</v>
      </c>
      <c r="D6" s="25" t="s">
        <v>16</v>
      </c>
      <c r="E6" s="25" t="s">
        <v>16</v>
      </c>
      <c r="F6" s="25" t="s">
        <v>17</v>
      </c>
      <c r="G6" s="26">
        <v>5538</v>
      </c>
      <c r="H6" s="23">
        <v>3014</v>
      </c>
      <c r="I6" s="26">
        <v>184</v>
      </c>
      <c r="J6" s="26">
        <v>49</v>
      </c>
      <c r="K6" s="25" t="s">
        <v>16</v>
      </c>
      <c r="L6" s="27">
        <f aca="true" t="shared" si="0" ref="L6:L39">SUM(G6:K6)</f>
        <v>8785</v>
      </c>
      <c r="M6" s="28" t="s">
        <v>16</v>
      </c>
      <c r="N6" s="28" t="s">
        <v>17</v>
      </c>
    </row>
    <row r="7" spans="1:14" ht="12.75" customHeight="1">
      <c r="A7" s="22">
        <v>1930</v>
      </c>
      <c r="B7" s="23">
        <v>406</v>
      </c>
      <c r="C7" s="24">
        <v>1078</v>
      </c>
      <c r="D7" s="25" t="s">
        <v>16</v>
      </c>
      <c r="E7" s="25" t="s">
        <v>16</v>
      </c>
      <c r="F7" s="25" t="s">
        <v>17</v>
      </c>
      <c r="G7" s="26">
        <v>5277</v>
      </c>
      <c r="H7" s="23">
        <v>2837</v>
      </c>
      <c r="I7" s="26">
        <v>135</v>
      </c>
      <c r="J7" s="26">
        <v>64</v>
      </c>
      <c r="K7" s="25" t="s">
        <v>16</v>
      </c>
      <c r="L7" s="27">
        <f t="shared" si="0"/>
        <v>8313</v>
      </c>
      <c r="M7" s="28" t="s">
        <v>16</v>
      </c>
      <c r="N7" s="28" t="s">
        <v>17</v>
      </c>
    </row>
    <row r="8" spans="1:14" ht="12.75" customHeight="1">
      <c r="A8" s="22">
        <v>1931</v>
      </c>
      <c r="B8" s="23">
        <v>386</v>
      </c>
      <c r="C8" s="24">
        <v>928</v>
      </c>
      <c r="D8" s="25" t="s">
        <v>16</v>
      </c>
      <c r="E8" s="25" t="s">
        <v>16</v>
      </c>
      <c r="F8" s="25" t="s">
        <v>17</v>
      </c>
      <c r="G8" s="26">
        <v>4609</v>
      </c>
      <c r="H8" s="23">
        <v>2500</v>
      </c>
      <c r="I8" s="26">
        <v>4</v>
      </c>
      <c r="J8" s="26">
        <v>75</v>
      </c>
      <c r="K8" s="25" t="s">
        <v>16</v>
      </c>
      <c r="L8" s="27">
        <f t="shared" si="0"/>
        <v>7188</v>
      </c>
      <c r="M8" s="28" t="s">
        <v>16</v>
      </c>
      <c r="N8" s="28" t="s">
        <v>17</v>
      </c>
    </row>
    <row r="9" spans="1:14" ht="12.75" customHeight="1">
      <c r="A9" s="22">
        <v>1932</v>
      </c>
      <c r="B9" s="23">
        <v>346</v>
      </c>
      <c r="C9" s="24">
        <v>698</v>
      </c>
      <c r="D9" s="25" t="s">
        <v>16</v>
      </c>
      <c r="E9" s="25" t="s">
        <v>16</v>
      </c>
      <c r="F9" s="25" t="s">
        <v>17</v>
      </c>
      <c r="G9" s="26">
        <v>3758</v>
      </c>
      <c r="H9" s="23">
        <v>1917</v>
      </c>
      <c r="I9" s="26">
        <v>-127</v>
      </c>
      <c r="J9" s="26">
        <v>67</v>
      </c>
      <c r="K9" s="25" t="s">
        <v>16</v>
      </c>
      <c r="L9" s="27">
        <f t="shared" si="0"/>
        <v>5615</v>
      </c>
      <c r="M9" s="28" t="s">
        <v>16</v>
      </c>
      <c r="N9" s="28" t="s">
        <v>17</v>
      </c>
    </row>
    <row r="10" spans="1:14" ht="12.75" customHeight="1">
      <c r="A10" s="22">
        <v>1933</v>
      </c>
      <c r="B10" s="23">
        <v>317</v>
      </c>
      <c r="C10" s="24">
        <v>636</v>
      </c>
      <c r="D10" s="25" t="s">
        <v>16</v>
      </c>
      <c r="E10" s="25" t="s">
        <v>16</v>
      </c>
      <c r="F10" s="25" t="s">
        <v>17</v>
      </c>
      <c r="G10" s="26">
        <v>3368</v>
      </c>
      <c r="H10" s="23">
        <v>1723</v>
      </c>
      <c r="I10" s="26">
        <v>-64</v>
      </c>
      <c r="J10" s="26">
        <v>72</v>
      </c>
      <c r="K10" s="25" t="s">
        <v>16</v>
      </c>
      <c r="L10" s="27">
        <f t="shared" si="0"/>
        <v>5099</v>
      </c>
      <c r="M10" s="28" t="s">
        <v>16</v>
      </c>
      <c r="N10" s="28" t="s">
        <v>17</v>
      </c>
    </row>
    <row r="11" spans="1:14" ht="12.75" customHeight="1">
      <c r="A11" s="22">
        <v>1934</v>
      </c>
      <c r="B11" s="23">
        <v>324</v>
      </c>
      <c r="C11" s="24">
        <v>716</v>
      </c>
      <c r="D11" s="25" t="s">
        <v>16</v>
      </c>
      <c r="E11" s="25" t="s">
        <v>16</v>
      </c>
      <c r="F11" s="25" t="s">
        <v>17</v>
      </c>
      <c r="G11" s="26">
        <v>3688</v>
      </c>
      <c r="H11" s="23">
        <v>1947</v>
      </c>
      <c r="I11" s="26">
        <v>42</v>
      </c>
      <c r="J11" s="26">
        <v>69</v>
      </c>
      <c r="K11" s="25" t="s">
        <v>16</v>
      </c>
      <c r="L11" s="27">
        <f t="shared" si="0"/>
        <v>5746</v>
      </c>
      <c r="M11" s="28" t="s">
        <v>16</v>
      </c>
      <c r="N11" s="28" t="s">
        <v>17</v>
      </c>
    </row>
    <row r="12" spans="1:14" ht="12.75" customHeight="1">
      <c r="A12" s="22">
        <v>1935</v>
      </c>
      <c r="B12" s="23">
        <v>349</v>
      </c>
      <c r="C12" s="24">
        <v>768</v>
      </c>
      <c r="D12" s="25" t="s">
        <v>16</v>
      </c>
      <c r="E12" s="25" t="s">
        <v>16</v>
      </c>
      <c r="F12" s="25" t="s">
        <v>17</v>
      </c>
      <c r="G12" s="26">
        <v>3904</v>
      </c>
      <c r="H12" s="23">
        <v>2110</v>
      </c>
      <c r="I12" s="26">
        <v>56</v>
      </c>
      <c r="J12" s="26">
        <v>69</v>
      </c>
      <c r="K12" s="25" t="s">
        <v>16</v>
      </c>
      <c r="L12" s="27">
        <f t="shared" si="0"/>
        <v>6139</v>
      </c>
      <c r="M12" s="28" t="s">
        <v>16</v>
      </c>
      <c r="N12" s="28" t="s">
        <v>17</v>
      </c>
    </row>
    <row r="13" spans="1:14" ht="12.75" customHeight="1">
      <c r="A13" s="22">
        <v>1936</v>
      </c>
      <c r="B13" s="23">
        <v>388</v>
      </c>
      <c r="C13" s="24">
        <v>868</v>
      </c>
      <c r="D13" s="25" t="s">
        <v>16</v>
      </c>
      <c r="E13" s="25" t="s">
        <v>16</v>
      </c>
      <c r="F13" s="25" t="s">
        <v>17</v>
      </c>
      <c r="G13" s="26">
        <v>4310</v>
      </c>
      <c r="H13" s="23">
        <v>2350</v>
      </c>
      <c r="I13" s="26">
        <v>88</v>
      </c>
      <c r="J13" s="26">
        <v>51</v>
      </c>
      <c r="K13" s="25" t="s">
        <v>16</v>
      </c>
      <c r="L13" s="27">
        <f t="shared" si="0"/>
        <v>6799</v>
      </c>
      <c r="M13" s="28" t="s">
        <v>16</v>
      </c>
      <c r="N13" s="28" t="s">
        <v>17</v>
      </c>
    </row>
    <row r="14" spans="1:14" ht="12.75" customHeight="1">
      <c r="A14" s="22">
        <v>1937</v>
      </c>
      <c r="B14" s="23">
        <v>433</v>
      </c>
      <c r="C14" s="24">
        <v>894</v>
      </c>
      <c r="D14" s="25" t="s">
        <v>16</v>
      </c>
      <c r="E14" s="25" t="s">
        <v>16</v>
      </c>
      <c r="F14" s="25" t="s">
        <v>17</v>
      </c>
      <c r="G14" s="26">
        <v>4786</v>
      </c>
      <c r="H14" s="23">
        <v>2531</v>
      </c>
      <c r="I14" s="26">
        <v>93</v>
      </c>
      <c r="J14" s="26">
        <v>48</v>
      </c>
      <c r="K14" s="25" t="s">
        <v>16</v>
      </c>
      <c r="L14" s="27">
        <f t="shared" si="0"/>
        <v>7458</v>
      </c>
      <c r="M14" s="28" t="s">
        <v>16</v>
      </c>
      <c r="N14" s="28" t="s">
        <v>17</v>
      </c>
    </row>
    <row r="15" spans="1:14" ht="12.75" customHeight="1">
      <c r="A15" s="22">
        <v>1938</v>
      </c>
      <c r="B15" s="23">
        <v>468</v>
      </c>
      <c r="C15" s="24">
        <v>865</v>
      </c>
      <c r="D15" s="25" t="s">
        <v>16</v>
      </c>
      <c r="E15" s="25" t="s">
        <v>16</v>
      </c>
      <c r="F15" s="25" t="s">
        <v>17</v>
      </c>
      <c r="G15" s="26">
        <v>4646</v>
      </c>
      <c r="H15" s="23">
        <v>2396</v>
      </c>
      <c r="I15" s="26">
        <v>64</v>
      </c>
      <c r="J15" s="26">
        <v>49</v>
      </c>
      <c r="K15" s="25" t="s">
        <v>16</v>
      </c>
      <c r="L15" s="27">
        <f t="shared" si="0"/>
        <v>7155</v>
      </c>
      <c r="M15" s="28" t="s">
        <v>16</v>
      </c>
      <c r="N15" s="28" t="s">
        <v>17</v>
      </c>
    </row>
    <row r="16" spans="1:14" ht="12.75" customHeight="1">
      <c r="A16" s="22">
        <v>1939</v>
      </c>
      <c r="B16" s="23">
        <v>478</v>
      </c>
      <c r="C16" s="24">
        <v>905</v>
      </c>
      <c r="D16" s="25" t="s">
        <v>16</v>
      </c>
      <c r="E16" s="25" t="s">
        <v>16</v>
      </c>
      <c r="F16" s="25" t="s">
        <v>17</v>
      </c>
      <c r="G16" s="26">
        <v>4840</v>
      </c>
      <c r="H16" s="23">
        <v>2511</v>
      </c>
      <c r="I16" s="26">
        <v>95</v>
      </c>
      <c r="J16" s="26">
        <v>44</v>
      </c>
      <c r="K16" s="25" t="s">
        <v>16</v>
      </c>
      <c r="L16" s="27">
        <f t="shared" si="0"/>
        <v>7490</v>
      </c>
      <c r="M16" s="28" t="s">
        <v>16</v>
      </c>
      <c r="N16" s="28" t="s">
        <v>17</v>
      </c>
    </row>
    <row r="17" spans="1:14" ht="12.75" customHeight="1">
      <c r="A17" s="22">
        <v>1940</v>
      </c>
      <c r="B17" s="23">
        <v>513</v>
      </c>
      <c r="C17" s="24">
        <v>951</v>
      </c>
      <c r="D17" s="25" t="s">
        <v>16</v>
      </c>
      <c r="E17" s="25" t="s">
        <v>16</v>
      </c>
      <c r="F17" s="25" t="s">
        <v>17</v>
      </c>
      <c r="G17" s="26">
        <v>5149</v>
      </c>
      <c r="H17" s="23">
        <v>2646</v>
      </c>
      <c r="I17" s="26">
        <v>126</v>
      </c>
      <c r="J17" s="26">
        <v>37</v>
      </c>
      <c r="K17" s="25" t="s">
        <v>16</v>
      </c>
      <c r="L17" s="27">
        <f t="shared" si="0"/>
        <v>7958</v>
      </c>
      <c r="M17" s="28" t="s">
        <v>16</v>
      </c>
      <c r="N17" s="28" t="s">
        <v>17</v>
      </c>
    </row>
    <row r="18" spans="1:14" ht="12.75" customHeight="1">
      <c r="A18" s="22">
        <v>1941</v>
      </c>
      <c r="B18" s="23">
        <v>558</v>
      </c>
      <c r="C18" s="24">
        <v>1018</v>
      </c>
      <c r="D18" s="25" t="s">
        <v>16</v>
      </c>
      <c r="E18" s="25" t="s">
        <v>16</v>
      </c>
      <c r="F18" s="25" t="s">
        <v>17</v>
      </c>
      <c r="G18" s="26">
        <v>5587</v>
      </c>
      <c r="H18" s="23">
        <v>2968</v>
      </c>
      <c r="I18" s="26">
        <v>207</v>
      </c>
      <c r="J18" s="26">
        <v>34</v>
      </c>
      <c r="K18" s="25" t="s">
        <v>16</v>
      </c>
      <c r="L18" s="27">
        <f t="shared" si="0"/>
        <v>8796</v>
      </c>
      <c r="M18" s="28" t="s">
        <v>16</v>
      </c>
      <c r="N18" s="28" t="s">
        <v>17</v>
      </c>
    </row>
    <row r="19" spans="1:14" ht="12.75" customHeight="1">
      <c r="A19" s="22">
        <v>1942</v>
      </c>
      <c r="B19" s="23">
        <v>641</v>
      </c>
      <c r="C19" s="24">
        <v>1166</v>
      </c>
      <c r="D19" s="25" t="s">
        <v>16</v>
      </c>
      <c r="E19" s="25" t="s">
        <v>16</v>
      </c>
      <c r="F19" s="25" t="s">
        <v>17</v>
      </c>
      <c r="G19" s="26">
        <v>6392</v>
      </c>
      <c r="H19" s="23">
        <v>3427</v>
      </c>
      <c r="I19" s="26">
        <v>353</v>
      </c>
      <c r="J19" s="26">
        <v>36</v>
      </c>
      <c r="K19" s="25" t="s">
        <v>16</v>
      </c>
      <c r="L19" s="27">
        <f t="shared" si="0"/>
        <v>10208</v>
      </c>
      <c r="M19" s="28" t="s">
        <v>16</v>
      </c>
      <c r="N19" s="28" t="s">
        <v>17</v>
      </c>
    </row>
    <row r="20" spans="1:14" ht="12.75" customHeight="1">
      <c r="A20" s="22">
        <v>1943</v>
      </c>
      <c r="B20" s="23">
        <v>743</v>
      </c>
      <c r="C20" s="24">
        <v>1247</v>
      </c>
      <c r="D20" s="25" t="s">
        <v>16</v>
      </c>
      <c r="E20" s="25" t="s">
        <v>16</v>
      </c>
      <c r="F20" s="25" t="s">
        <v>17</v>
      </c>
      <c r="G20" s="26">
        <v>7197</v>
      </c>
      <c r="H20" s="23">
        <v>3958</v>
      </c>
      <c r="I20" s="26">
        <v>565</v>
      </c>
      <c r="J20" s="26">
        <v>22</v>
      </c>
      <c r="K20" s="25" t="s">
        <v>16</v>
      </c>
      <c r="L20" s="27">
        <f t="shared" si="0"/>
        <v>11742</v>
      </c>
      <c r="M20" s="28" t="s">
        <v>16</v>
      </c>
      <c r="N20" s="28" t="s">
        <v>17</v>
      </c>
    </row>
    <row r="21" spans="1:14" ht="12.75" customHeight="1">
      <c r="A21" s="22">
        <v>1944</v>
      </c>
      <c r="B21" s="23">
        <v>844</v>
      </c>
      <c r="C21" s="24">
        <v>1497</v>
      </c>
      <c r="D21" s="25" t="s">
        <v>16</v>
      </c>
      <c r="E21" s="25" t="s">
        <v>16</v>
      </c>
      <c r="F21" s="25" t="s">
        <v>17</v>
      </c>
      <c r="G21" s="26">
        <v>8116</v>
      </c>
      <c r="H21" s="23">
        <v>4382</v>
      </c>
      <c r="I21" s="26">
        <v>573</v>
      </c>
      <c r="J21" s="26">
        <v>26</v>
      </c>
      <c r="K21" s="25" t="s">
        <v>16</v>
      </c>
      <c r="L21" s="27">
        <f t="shared" si="0"/>
        <v>13097</v>
      </c>
      <c r="M21" s="28" t="s">
        <v>16</v>
      </c>
      <c r="N21" s="28" t="s">
        <v>17</v>
      </c>
    </row>
    <row r="22" spans="1:14" ht="12.75" customHeight="1">
      <c r="A22" s="22">
        <v>1945</v>
      </c>
      <c r="B22" s="23">
        <v>931</v>
      </c>
      <c r="C22" s="24">
        <v>1529</v>
      </c>
      <c r="D22" s="25" t="s">
        <v>16</v>
      </c>
      <c r="E22" s="25" t="s">
        <v>16</v>
      </c>
      <c r="F22" s="25" t="s">
        <v>17</v>
      </c>
      <c r="G22" s="26">
        <v>8931</v>
      </c>
      <c r="H22" s="23">
        <v>4538</v>
      </c>
      <c r="I22" s="26">
        <v>587</v>
      </c>
      <c r="J22" s="26">
        <v>17</v>
      </c>
      <c r="K22" s="25" t="s">
        <v>16</v>
      </c>
      <c r="L22" s="27">
        <f t="shared" si="0"/>
        <v>14073</v>
      </c>
      <c r="M22" s="28" t="s">
        <v>16</v>
      </c>
      <c r="N22" s="28" t="s">
        <v>17</v>
      </c>
    </row>
    <row r="23" spans="1:14" ht="12.75" customHeight="1">
      <c r="A23" s="22">
        <v>1946</v>
      </c>
      <c r="B23" s="23">
        <v>1135</v>
      </c>
      <c r="C23" s="24">
        <v>1890</v>
      </c>
      <c r="D23" s="25" t="s">
        <v>16</v>
      </c>
      <c r="E23" s="25" t="s">
        <v>16</v>
      </c>
      <c r="F23" s="25" t="s">
        <v>17</v>
      </c>
      <c r="G23" s="26">
        <v>10500</v>
      </c>
      <c r="H23" s="23">
        <v>5322</v>
      </c>
      <c r="I23" s="26">
        <v>784</v>
      </c>
      <c r="J23" s="26">
        <v>32</v>
      </c>
      <c r="K23" s="25" t="s">
        <v>16</v>
      </c>
      <c r="L23" s="27">
        <f t="shared" si="0"/>
        <v>16638</v>
      </c>
      <c r="M23" s="28" t="s">
        <v>16</v>
      </c>
      <c r="N23" s="28" t="s">
        <v>17</v>
      </c>
    </row>
    <row r="24" spans="1:14" ht="12.75" customHeight="1">
      <c r="A24" s="22">
        <v>1947</v>
      </c>
      <c r="B24" s="23">
        <v>1412</v>
      </c>
      <c r="C24" s="24">
        <v>2131</v>
      </c>
      <c r="D24" s="25" t="s">
        <v>16</v>
      </c>
      <c r="E24" s="25" t="s">
        <v>16</v>
      </c>
      <c r="F24" s="25" t="s">
        <v>17</v>
      </c>
      <c r="G24" s="26">
        <v>11815</v>
      </c>
      <c r="H24" s="23">
        <v>5514</v>
      </c>
      <c r="I24" s="26">
        <v>701</v>
      </c>
      <c r="J24" s="26">
        <v>39</v>
      </c>
      <c r="K24" s="25" t="s">
        <v>16</v>
      </c>
      <c r="L24" s="27">
        <f t="shared" si="0"/>
        <v>18069</v>
      </c>
      <c r="M24" s="28" t="s">
        <v>16</v>
      </c>
      <c r="N24" s="28" t="s">
        <v>17</v>
      </c>
    </row>
    <row r="25" spans="1:14" ht="12.75" customHeight="1">
      <c r="A25" s="22">
        <v>1948</v>
      </c>
      <c r="B25" s="23">
        <v>1519</v>
      </c>
      <c r="C25" s="24">
        <v>2406</v>
      </c>
      <c r="D25" s="25" t="s">
        <v>16</v>
      </c>
      <c r="E25" s="25" t="s">
        <v>16</v>
      </c>
      <c r="F25" s="25" t="s">
        <v>17</v>
      </c>
      <c r="G25" s="26">
        <v>13148</v>
      </c>
      <c r="H25" s="23">
        <v>6164</v>
      </c>
      <c r="I25" s="26">
        <v>633</v>
      </c>
      <c r="J25" s="26">
        <v>51</v>
      </c>
      <c r="K25" s="25" t="s">
        <v>16</v>
      </c>
      <c r="L25" s="27">
        <f t="shared" si="0"/>
        <v>19996</v>
      </c>
      <c r="M25" s="29">
        <v>21200</v>
      </c>
      <c r="N25" s="30">
        <f aca="true" t="shared" si="1" ref="N25:N39">100*L25/M25-100</f>
        <v>-5.679245283018872</v>
      </c>
    </row>
    <row r="26" spans="1:14" ht="12.75" customHeight="1">
      <c r="A26" s="22">
        <v>1949</v>
      </c>
      <c r="B26" s="23">
        <v>1652</v>
      </c>
      <c r="C26" s="24">
        <v>2389</v>
      </c>
      <c r="D26" s="25" t="s">
        <v>16</v>
      </c>
      <c r="E26" s="25" t="s">
        <v>16</v>
      </c>
      <c r="F26" s="25" t="s">
        <v>17</v>
      </c>
      <c r="G26" s="26">
        <v>13567</v>
      </c>
      <c r="H26" s="23">
        <v>6231</v>
      </c>
      <c r="I26" s="26">
        <v>578</v>
      </c>
      <c r="J26" s="26">
        <v>59</v>
      </c>
      <c r="K26" s="25" t="s">
        <v>16</v>
      </c>
      <c r="L26" s="27">
        <f t="shared" si="0"/>
        <v>20435</v>
      </c>
      <c r="M26" s="31">
        <v>21600</v>
      </c>
      <c r="N26" s="30">
        <f t="shared" si="1"/>
        <v>-5.393518518518519</v>
      </c>
    </row>
    <row r="27" spans="1:14" ht="12.75" customHeight="1">
      <c r="A27" s="22">
        <v>1950</v>
      </c>
      <c r="B27" s="23">
        <v>1868</v>
      </c>
      <c r="C27" s="24">
        <v>2588</v>
      </c>
      <c r="D27" s="25" t="s">
        <v>16</v>
      </c>
      <c r="E27" s="25" t="s">
        <v>16</v>
      </c>
      <c r="F27" s="25" t="s">
        <v>17</v>
      </c>
      <c r="G27" s="26">
        <v>14453</v>
      </c>
      <c r="H27" s="23">
        <v>6912</v>
      </c>
      <c r="I27" s="26">
        <v>565</v>
      </c>
      <c r="J27" s="26">
        <v>59</v>
      </c>
      <c r="K27" s="25" t="s">
        <v>16</v>
      </c>
      <c r="L27" s="27">
        <f t="shared" si="0"/>
        <v>21989</v>
      </c>
      <c r="M27" s="31">
        <v>23200</v>
      </c>
      <c r="N27" s="30">
        <f t="shared" si="1"/>
        <v>-5.21982758620689</v>
      </c>
    </row>
    <row r="28" spans="1:14" ht="12.75" customHeight="1">
      <c r="A28" s="22">
        <v>1951</v>
      </c>
      <c r="B28" s="23">
        <v>2118</v>
      </c>
      <c r="C28" s="24">
        <v>2797</v>
      </c>
      <c r="D28" s="25" t="s">
        <v>16</v>
      </c>
      <c r="E28" s="25" t="s">
        <v>16</v>
      </c>
      <c r="F28" s="25" t="s">
        <v>17</v>
      </c>
      <c r="G28" s="26">
        <v>15793</v>
      </c>
      <c r="H28" s="23">
        <v>7513</v>
      </c>
      <c r="I28" s="26">
        <v>635</v>
      </c>
      <c r="J28" s="26">
        <v>74</v>
      </c>
      <c r="K28" s="25" t="s">
        <v>16</v>
      </c>
      <c r="L28" s="27">
        <f t="shared" si="0"/>
        <v>24015</v>
      </c>
      <c r="M28" s="31">
        <v>25200</v>
      </c>
      <c r="N28" s="30">
        <f t="shared" si="1"/>
        <v>-4.702380952380949</v>
      </c>
    </row>
    <row r="29" spans="1:14" ht="12.75" customHeight="1">
      <c r="A29" s="22">
        <v>1952</v>
      </c>
      <c r="B29" s="23">
        <v>2356</v>
      </c>
      <c r="C29" s="24">
        <v>3037</v>
      </c>
      <c r="D29" s="25" t="s">
        <v>16</v>
      </c>
      <c r="E29" s="25" t="s">
        <v>16</v>
      </c>
      <c r="F29" s="25" t="s">
        <v>17</v>
      </c>
      <c r="G29" s="26">
        <v>16897</v>
      </c>
      <c r="H29" s="23">
        <v>8063</v>
      </c>
      <c r="I29" s="26">
        <v>636</v>
      </c>
      <c r="J29" s="26">
        <v>75</v>
      </c>
      <c r="K29" s="25" t="s">
        <v>16</v>
      </c>
      <c r="L29" s="27">
        <f t="shared" si="0"/>
        <v>25671</v>
      </c>
      <c r="M29" s="31">
        <v>26900</v>
      </c>
      <c r="N29" s="30">
        <f t="shared" si="1"/>
        <v>-4.568773234200748</v>
      </c>
    </row>
    <row r="30" spans="1:14" ht="12.75" customHeight="1">
      <c r="A30" s="22">
        <v>1953</v>
      </c>
      <c r="B30" s="23">
        <v>2621</v>
      </c>
      <c r="C30" s="24">
        <v>3347</v>
      </c>
      <c r="D30" s="25" t="s">
        <v>16</v>
      </c>
      <c r="E30" s="25" t="s">
        <v>16</v>
      </c>
      <c r="F30" s="25" t="s">
        <v>17</v>
      </c>
      <c r="G30" s="26">
        <v>18151</v>
      </c>
      <c r="H30" s="23">
        <v>8825</v>
      </c>
      <c r="I30" s="26">
        <v>604</v>
      </c>
      <c r="J30" s="26">
        <v>83</v>
      </c>
      <c r="K30" s="25" t="s">
        <v>16</v>
      </c>
      <c r="L30" s="27">
        <f t="shared" si="0"/>
        <v>27663</v>
      </c>
      <c r="M30" s="31">
        <v>29000</v>
      </c>
      <c r="N30" s="30">
        <f t="shared" si="1"/>
        <v>-4.610344827586204</v>
      </c>
    </row>
    <row r="31" spans="1:14" ht="12.75" customHeight="1">
      <c r="A31" s="22">
        <v>1954</v>
      </c>
      <c r="B31" s="23">
        <v>2871</v>
      </c>
      <c r="C31" s="24">
        <v>3212</v>
      </c>
      <c r="D31" s="25" t="s">
        <v>16</v>
      </c>
      <c r="E31" s="25" t="s">
        <v>16</v>
      </c>
      <c r="F31" s="25" t="s">
        <v>17</v>
      </c>
      <c r="G31" s="26">
        <v>18889</v>
      </c>
      <c r="H31" s="23">
        <v>9200</v>
      </c>
      <c r="I31" s="26">
        <v>616</v>
      </c>
      <c r="J31" s="26">
        <v>110</v>
      </c>
      <c r="K31" s="25" t="s">
        <v>16</v>
      </c>
      <c r="L31" s="27">
        <f t="shared" si="0"/>
        <v>28815</v>
      </c>
      <c r="M31" s="31">
        <v>30000</v>
      </c>
      <c r="N31" s="30">
        <f t="shared" si="1"/>
        <v>-3.950000000000003</v>
      </c>
    </row>
    <row r="32" spans="1:14" ht="12.75" customHeight="1">
      <c r="A32" s="22">
        <v>1955</v>
      </c>
      <c r="B32" s="23">
        <v>3155</v>
      </c>
      <c r="C32" s="24">
        <v>4169</v>
      </c>
      <c r="D32" s="25" t="s">
        <v>16</v>
      </c>
      <c r="E32" s="25" t="s">
        <v>16</v>
      </c>
      <c r="F32" s="25" t="s">
        <v>17</v>
      </c>
      <c r="G32" s="26">
        <v>20760</v>
      </c>
      <c r="H32" s="23">
        <v>10717</v>
      </c>
      <c r="I32" s="26">
        <v>686</v>
      </c>
      <c r="J32" s="26">
        <v>132</v>
      </c>
      <c r="K32" s="25" t="s">
        <v>16</v>
      </c>
      <c r="L32" s="27">
        <f t="shared" si="0"/>
        <v>32295</v>
      </c>
      <c r="M32" s="31">
        <v>33500</v>
      </c>
      <c r="N32" s="30">
        <f t="shared" si="1"/>
        <v>-3.5970149253731307</v>
      </c>
    </row>
    <row r="33" spans="1:14" ht="12.75" customHeight="1">
      <c r="A33" s="22">
        <v>1956</v>
      </c>
      <c r="B33" s="23">
        <v>3399</v>
      </c>
      <c r="C33" s="24">
        <v>4395</v>
      </c>
      <c r="D33" s="25" t="s">
        <v>16</v>
      </c>
      <c r="E33" s="25" t="s">
        <v>16</v>
      </c>
      <c r="F33" s="25" t="s">
        <v>17</v>
      </c>
      <c r="G33" s="26">
        <v>22833</v>
      </c>
      <c r="H33" s="23">
        <v>11514</v>
      </c>
      <c r="I33" s="26">
        <v>787</v>
      </c>
      <c r="J33" s="26">
        <v>153</v>
      </c>
      <c r="K33" s="25" t="s">
        <v>16</v>
      </c>
      <c r="L33" s="27">
        <f t="shared" si="0"/>
        <v>35287</v>
      </c>
      <c r="M33" s="31">
        <v>36600</v>
      </c>
      <c r="N33" s="30">
        <f t="shared" si="1"/>
        <v>-3.5874316939890747</v>
      </c>
    </row>
    <row r="34" spans="1:14" ht="12.75" customHeight="1">
      <c r="A34" s="22">
        <v>1957</v>
      </c>
      <c r="B34" s="23">
        <v>3778</v>
      </c>
      <c r="C34" s="24">
        <v>4792</v>
      </c>
      <c r="D34" s="25" t="s">
        <v>16</v>
      </c>
      <c r="E34" s="25" t="s">
        <v>16</v>
      </c>
      <c r="F34" s="25" t="s">
        <v>17</v>
      </c>
      <c r="G34" s="26">
        <v>24642</v>
      </c>
      <c r="H34" s="23">
        <v>12427</v>
      </c>
      <c r="I34" s="26">
        <v>815</v>
      </c>
      <c r="J34" s="26">
        <v>190</v>
      </c>
      <c r="K34" s="25" t="s">
        <v>16</v>
      </c>
      <c r="L34" s="27">
        <f t="shared" si="0"/>
        <v>38074</v>
      </c>
      <c r="M34" s="31">
        <v>39500</v>
      </c>
      <c r="N34" s="30">
        <f t="shared" si="1"/>
        <v>-3.6101265822784825</v>
      </c>
    </row>
    <row r="35" spans="1:14" ht="12.75" customHeight="1">
      <c r="A35" s="22">
        <v>1958</v>
      </c>
      <c r="B35" s="23">
        <v>4219</v>
      </c>
      <c r="C35" s="24">
        <v>5169</v>
      </c>
      <c r="D35" s="25" t="s">
        <v>16</v>
      </c>
      <c r="E35" s="25" t="s">
        <v>16</v>
      </c>
      <c r="F35" s="25" t="s">
        <v>17</v>
      </c>
      <c r="G35" s="26">
        <v>26106</v>
      </c>
      <c r="H35" s="23">
        <v>13127</v>
      </c>
      <c r="I35" s="26">
        <v>738</v>
      </c>
      <c r="J35" s="26">
        <v>236</v>
      </c>
      <c r="K35" s="25" t="s">
        <v>16</v>
      </c>
      <c r="L35" s="27">
        <f t="shared" si="0"/>
        <v>40207</v>
      </c>
      <c r="M35" s="31">
        <v>41700</v>
      </c>
      <c r="N35" s="30">
        <f t="shared" si="1"/>
        <v>-3.5803357314148627</v>
      </c>
    </row>
    <row r="36" spans="1:14" ht="12.75" customHeight="1">
      <c r="A36" s="22">
        <v>1959</v>
      </c>
      <c r="B36" s="23">
        <v>4664</v>
      </c>
      <c r="C36" s="24">
        <v>5810</v>
      </c>
      <c r="D36" s="25" t="s">
        <v>16</v>
      </c>
      <c r="E36" s="25" t="s">
        <v>16</v>
      </c>
      <c r="F36" s="25" t="s">
        <v>17</v>
      </c>
      <c r="G36" s="26">
        <v>28446</v>
      </c>
      <c r="H36" s="23">
        <v>14486</v>
      </c>
      <c r="I36" s="26">
        <v>940</v>
      </c>
      <c r="J36" s="26">
        <v>263</v>
      </c>
      <c r="K36" s="25" t="s">
        <v>16</v>
      </c>
      <c r="L36" s="27">
        <f t="shared" si="0"/>
        <v>44135</v>
      </c>
      <c r="M36" s="31">
        <v>45700</v>
      </c>
      <c r="N36" s="30">
        <f t="shared" si="1"/>
        <v>-3.4245076586433214</v>
      </c>
    </row>
    <row r="37" spans="1:14" ht="12.75" customHeight="1">
      <c r="A37" s="22">
        <v>1960</v>
      </c>
      <c r="B37" s="23">
        <v>5137</v>
      </c>
      <c r="C37" s="24">
        <v>5880</v>
      </c>
      <c r="D37" s="32" t="s">
        <v>16</v>
      </c>
      <c r="E37" s="25" t="s">
        <v>16</v>
      </c>
      <c r="F37" s="25" t="s">
        <v>17</v>
      </c>
      <c r="G37" s="26">
        <v>31004</v>
      </c>
      <c r="H37" s="23">
        <v>14783</v>
      </c>
      <c r="I37" s="26">
        <v>926</v>
      </c>
      <c r="J37" s="26">
        <v>300</v>
      </c>
      <c r="K37" s="32">
        <v>-0.7</v>
      </c>
      <c r="L37" s="27">
        <f t="shared" si="0"/>
        <v>47012.3</v>
      </c>
      <c r="M37" s="31">
        <v>48700</v>
      </c>
      <c r="N37" s="30">
        <f t="shared" si="1"/>
        <v>-3.4655030800821294</v>
      </c>
    </row>
    <row r="38" spans="1:14" ht="12.75" customHeight="1">
      <c r="A38" s="22">
        <v>1961</v>
      </c>
      <c r="B38" s="23">
        <v>5560</v>
      </c>
      <c r="C38" s="24">
        <v>6167</v>
      </c>
      <c r="D38" s="32" t="s">
        <v>16</v>
      </c>
      <c r="E38" s="25" t="s">
        <v>16</v>
      </c>
      <c r="F38" s="25" t="s">
        <v>17</v>
      </c>
      <c r="G38" s="26">
        <v>32969</v>
      </c>
      <c r="H38" s="23">
        <v>15943</v>
      </c>
      <c r="I38" s="26">
        <v>897</v>
      </c>
      <c r="J38" s="26">
        <v>355</v>
      </c>
      <c r="K38" s="32">
        <v>-0.8</v>
      </c>
      <c r="L38" s="27">
        <f t="shared" si="0"/>
        <v>50163.2</v>
      </c>
      <c r="M38" s="31">
        <v>52000</v>
      </c>
      <c r="N38" s="30">
        <f t="shared" si="1"/>
        <v>-3.532307692307697</v>
      </c>
    </row>
    <row r="39" spans="1:14" ht="12.75" customHeight="1">
      <c r="A39" s="22">
        <v>1962</v>
      </c>
      <c r="B39" s="23">
        <v>6082</v>
      </c>
      <c r="C39" s="24">
        <v>6652</v>
      </c>
      <c r="D39" s="32" t="s">
        <v>16</v>
      </c>
      <c r="E39" s="25" t="s">
        <v>16</v>
      </c>
      <c r="F39" s="25" t="s">
        <v>17</v>
      </c>
      <c r="G39" s="26">
        <v>35679</v>
      </c>
      <c r="H39" s="23">
        <v>16964</v>
      </c>
      <c r="I39" s="26">
        <v>915</v>
      </c>
      <c r="J39" s="26">
        <v>463</v>
      </c>
      <c r="K39" s="32">
        <v>-0.9</v>
      </c>
      <c r="L39" s="27">
        <f t="shared" si="0"/>
        <v>54020.1</v>
      </c>
      <c r="M39" s="31">
        <v>56000</v>
      </c>
      <c r="N39" s="30">
        <f t="shared" si="1"/>
        <v>-3.5355357142857144</v>
      </c>
    </row>
    <row r="40" spans="1:14" ht="12.75" customHeight="1">
      <c r="A40" s="22">
        <v>1963</v>
      </c>
      <c r="B40" s="23">
        <v>6757</v>
      </c>
      <c r="C40" s="24">
        <v>6833</v>
      </c>
      <c r="D40" s="33">
        <v>61</v>
      </c>
      <c r="E40" s="31">
        <f>(B40+C40)*K$160</f>
        <v>134.50125935123043</v>
      </c>
      <c r="F40" s="34">
        <f>SUM(B40:E40)</f>
        <v>13785.501259351231</v>
      </c>
      <c r="G40" s="26">
        <v>38219</v>
      </c>
      <c r="H40" s="23">
        <v>17762</v>
      </c>
      <c r="I40" s="26">
        <v>1128</v>
      </c>
      <c r="J40" s="26">
        <v>500</v>
      </c>
      <c r="K40" s="32">
        <v>-0.7</v>
      </c>
      <c r="L40" s="27">
        <f>SUM(G40:K40)</f>
        <v>57608.3</v>
      </c>
      <c r="M40" s="31">
        <v>59800</v>
      </c>
      <c r="N40" s="30">
        <f>100*L40/M40-100</f>
        <v>-3.6650501672240807</v>
      </c>
    </row>
    <row r="41" spans="1:14" ht="12.75" customHeight="1">
      <c r="A41" s="22">
        <v>1964</v>
      </c>
      <c r="B41" s="23">
        <v>7462</v>
      </c>
      <c r="C41" s="24">
        <v>7609</v>
      </c>
      <c r="D41" s="23">
        <v>79</v>
      </c>
      <c r="E41" s="31">
        <f>(B41+C41)*K$160</f>
        <v>149.15882852703413</v>
      </c>
      <c r="F41" s="34">
        <f>SUM(B41:E41)</f>
        <v>15299.158828527034</v>
      </c>
      <c r="G41" s="24">
        <v>41443</v>
      </c>
      <c r="H41" s="23">
        <v>19532</v>
      </c>
      <c r="I41" s="24">
        <v>1366</v>
      </c>
      <c r="J41" s="24">
        <v>607</v>
      </c>
      <c r="K41" s="35">
        <v>-0.7</v>
      </c>
      <c r="L41" s="27">
        <f>SUM(G41:K41)</f>
        <v>62947.3</v>
      </c>
      <c r="M41" s="31">
        <v>65200</v>
      </c>
      <c r="N41" s="30">
        <f aca="true" t="shared" si="2" ref="N41:N85">100*L41/M41-100</f>
        <v>-3.4550613496932527</v>
      </c>
    </row>
    <row r="42" spans="1:14" ht="12.75" customHeight="1">
      <c r="A42" s="22">
        <v>1965</v>
      </c>
      <c r="B42" s="23">
        <v>8196</v>
      </c>
      <c r="C42" s="24">
        <v>8081</v>
      </c>
      <c r="D42" s="23">
        <v>79</v>
      </c>
      <c r="E42" s="31">
        <f>(B42+C42)*K$160</f>
        <v>161.09470187343473</v>
      </c>
      <c r="F42" s="34">
        <f>SUM(B42:E42)</f>
        <v>16517.094701873433</v>
      </c>
      <c r="G42" s="24">
        <v>45081</v>
      </c>
      <c r="H42" s="23">
        <v>20633</v>
      </c>
      <c r="I42" s="24">
        <v>1681</v>
      </c>
      <c r="J42" s="24">
        <v>662</v>
      </c>
      <c r="K42" s="35">
        <v>-0.8</v>
      </c>
      <c r="L42" s="27">
        <f>SUM(G42:K42)</f>
        <v>68056.2</v>
      </c>
      <c r="M42" s="31">
        <v>70600</v>
      </c>
      <c r="N42" s="30">
        <f t="shared" si="2"/>
        <v>-3.603116147308782</v>
      </c>
    </row>
    <row r="43" spans="1:14" ht="12.75" customHeight="1">
      <c r="A43" s="22">
        <v>1966</v>
      </c>
      <c r="B43" s="23">
        <v>9257</v>
      </c>
      <c r="C43" s="24">
        <v>8860</v>
      </c>
      <c r="D43" s="23">
        <v>79</v>
      </c>
      <c r="E43" s="31">
        <f>(B43+C43)*K$160</f>
        <v>179.3053212410774</v>
      </c>
      <c r="F43" s="34">
        <f>SUM(B43:E43)</f>
        <v>18375.305321241078</v>
      </c>
      <c r="G43" s="24">
        <v>50209</v>
      </c>
      <c r="H43" s="23">
        <v>22778</v>
      </c>
      <c r="I43" s="24">
        <v>2046</v>
      </c>
      <c r="J43" s="24">
        <v>723</v>
      </c>
      <c r="K43" s="35">
        <v>-1.1</v>
      </c>
      <c r="L43" s="27">
        <f>SUM(G43:K43)</f>
        <v>75754.9</v>
      </c>
      <c r="M43" s="31">
        <v>78200</v>
      </c>
      <c r="N43" s="30">
        <f t="shared" si="2"/>
        <v>-3.1267263427110095</v>
      </c>
    </row>
    <row r="44" spans="1:14" ht="12.75" customHeight="1">
      <c r="A44" s="22">
        <v>1967</v>
      </c>
      <c r="B44" s="23">
        <v>10804</v>
      </c>
      <c r="C44" s="24">
        <v>9852</v>
      </c>
      <c r="D44" s="23">
        <v>172</v>
      </c>
      <c r="E44" s="31">
        <f>(B44+C44)*K$160</f>
        <v>204.43399655327565</v>
      </c>
      <c r="F44" s="34">
        <f>SUM(B44:E44)</f>
        <v>21032.433996553274</v>
      </c>
      <c r="G44" s="24">
        <v>55548</v>
      </c>
      <c r="H44" s="23">
        <v>24692</v>
      </c>
      <c r="I44" s="24">
        <v>2299</v>
      </c>
      <c r="J44" s="24">
        <v>816</v>
      </c>
      <c r="K44" s="35">
        <v>-1.1</v>
      </c>
      <c r="L44" s="27">
        <f>SUM(G44:K44)</f>
        <v>83353.9</v>
      </c>
      <c r="M44" s="31">
        <v>86000</v>
      </c>
      <c r="N44" s="30">
        <f t="shared" si="2"/>
        <v>-3.076860465116283</v>
      </c>
    </row>
    <row r="45" spans="1:14" ht="12.75" customHeight="1">
      <c r="A45" s="22">
        <v>1968</v>
      </c>
      <c r="B45" s="23">
        <v>12739</v>
      </c>
      <c r="C45" s="24">
        <v>10603</v>
      </c>
      <c r="D45" s="23">
        <v>206</v>
      </c>
      <c r="E45" s="31">
        <f>(B45+C45)*K$160</f>
        <v>231.01754199973664</v>
      </c>
      <c r="F45" s="34">
        <f>SUM(B45:E45)</f>
        <v>23779.017541999736</v>
      </c>
      <c r="G45" s="24">
        <v>61790</v>
      </c>
      <c r="H45" s="23">
        <v>26291</v>
      </c>
      <c r="I45" s="24">
        <v>2355</v>
      </c>
      <c r="J45" s="24">
        <v>864</v>
      </c>
      <c r="K45" s="35">
        <v>-0.9</v>
      </c>
      <c r="L45" s="27">
        <f>SUM(G45:K45)</f>
        <v>91299.1</v>
      </c>
      <c r="M45" s="31">
        <v>94300</v>
      </c>
      <c r="N45" s="30">
        <f t="shared" si="2"/>
        <v>-3.1822905620360586</v>
      </c>
    </row>
    <row r="46" spans="1:14" ht="12.75" customHeight="1">
      <c r="A46" s="22">
        <v>1969</v>
      </c>
      <c r="B46" s="23">
        <v>15220</v>
      </c>
      <c r="C46" s="24">
        <v>11491</v>
      </c>
      <c r="D46" s="23">
        <v>213</v>
      </c>
      <c r="E46" s="31">
        <f>(B46+C46)*K$160</f>
        <v>264.36079017886067</v>
      </c>
      <c r="F46" s="34">
        <f>SUM(B46:E46)</f>
        <v>27188.36079017886</v>
      </c>
      <c r="G46" s="24">
        <v>70322</v>
      </c>
      <c r="H46" s="23">
        <v>27898</v>
      </c>
      <c r="I46" s="24">
        <v>2146</v>
      </c>
      <c r="J46" s="24">
        <v>1065</v>
      </c>
      <c r="K46" s="35">
        <v>-1.1</v>
      </c>
      <c r="L46" s="27">
        <f>SUM(G46:K46)</f>
        <v>101429.9</v>
      </c>
      <c r="M46" s="31">
        <v>104800</v>
      </c>
      <c r="N46" s="30">
        <f t="shared" si="2"/>
        <v>-3.215744274809154</v>
      </c>
    </row>
    <row r="47" spans="1:14" ht="12.75" customHeight="1">
      <c r="A47" s="22">
        <v>1970</v>
      </c>
      <c r="B47" s="23">
        <v>18210</v>
      </c>
      <c r="C47" s="24">
        <v>11723</v>
      </c>
      <c r="D47" s="23">
        <v>341</v>
      </c>
      <c r="E47" s="31">
        <f>(B47+C47)*K$160</f>
        <v>296.2491682237219</v>
      </c>
      <c r="F47" s="34">
        <f>SUM(B47:E47)</f>
        <v>30570.249168223723</v>
      </c>
      <c r="G47" s="24">
        <v>77613</v>
      </c>
      <c r="H47" s="23">
        <v>29195</v>
      </c>
      <c r="I47" s="24">
        <v>1994</v>
      </c>
      <c r="J47" s="24">
        <v>1358</v>
      </c>
      <c r="K47" s="35">
        <v>-2.1</v>
      </c>
      <c r="L47" s="27">
        <f>SUM(G47:K47)</f>
        <v>110157.9</v>
      </c>
      <c r="M47" s="31">
        <v>114000</v>
      </c>
      <c r="N47" s="30">
        <f t="shared" si="2"/>
        <v>-3.3702631578947404</v>
      </c>
    </row>
    <row r="48" spans="1:14" ht="12.75" customHeight="1">
      <c r="A48" s="22">
        <v>1971</v>
      </c>
      <c r="B48" s="23">
        <v>21387</v>
      </c>
      <c r="C48" s="24">
        <v>11508</v>
      </c>
      <c r="D48" s="23">
        <v>439</v>
      </c>
      <c r="E48" s="31">
        <f>(B48+C48)*K$160</f>
        <v>325.5643065753293</v>
      </c>
      <c r="F48" s="34">
        <f>SUM(B48:E48)</f>
        <v>33659.56430657533</v>
      </c>
      <c r="G48" s="24">
        <v>84657</v>
      </c>
      <c r="H48" s="23">
        <v>30711</v>
      </c>
      <c r="I48" s="24">
        <v>2229</v>
      </c>
      <c r="J48" s="24">
        <v>1494</v>
      </c>
      <c r="K48" s="35">
        <v>-2.3</v>
      </c>
      <c r="L48" s="27">
        <f>SUM(G48:K48)</f>
        <v>119088.7</v>
      </c>
      <c r="M48" s="31">
        <v>123500</v>
      </c>
      <c r="N48" s="30">
        <f t="shared" si="2"/>
        <v>-3.5719028340080996</v>
      </c>
    </row>
    <row r="49" spans="1:14" ht="12.75" customHeight="1">
      <c r="A49" s="22">
        <v>1972</v>
      </c>
      <c r="B49" s="23">
        <v>25540</v>
      </c>
      <c r="C49" s="24">
        <v>11473</v>
      </c>
      <c r="D49" s="23">
        <v>583</v>
      </c>
      <c r="E49" s="31">
        <f>(B49+C49)*K$160</f>
        <v>366.3204644861731</v>
      </c>
      <c r="F49" s="34">
        <f>SUM(B49:E49)</f>
        <v>37962.320464486176</v>
      </c>
      <c r="G49" s="24">
        <v>94907</v>
      </c>
      <c r="H49" s="23">
        <v>32743</v>
      </c>
      <c r="I49" s="24">
        <v>2917</v>
      </c>
      <c r="J49" s="24">
        <v>1688</v>
      </c>
      <c r="K49" s="35">
        <v>-1.7</v>
      </c>
      <c r="L49" s="27">
        <f>SUM(G49:K49)</f>
        <v>132253.3</v>
      </c>
      <c r="M49" s="31">
        <v>137100</v>
      </c>
      <c r="N49" s="30">
        <f t="shared" si="2"/>
        <v>-3.5351568198395427</v>
      </c>
    </row>
    <row r="50" spans="1:14" ht="12.75" customHeight="1">
      <c r="A50" s="22">
        <v>1973</v>
      </c>
      <c r="B50" s="23">
        <v>29793</v>
      </c>
      <c r="C50" s="24">
        <v>11546</v>
      </c>
      <c r="D50" s="23">
        <v>743</v>
      </c>
      <c r="E50" s="31">
        <f>(B50+C50)*K$160</f>
        <v>409.13521415161995</v>
      </c>
      <c r="F50" s="34">
        <f>SUM(B50:E50)</f>
        <v>42491.13521415162</v>
      </c>
      <c r="G50" s="24">
        <v>107673</v>
      </c>
      <c r="H50" s="23">
        <v>35222</v>
      </c>
      <c r="I50" s="24">
        <v>3747</v>
      </c>
      <c r="J50" s="24">
        <v>2069</v>
      </c>
      <c r="K50" s="35">
        <v>-2.4</v>
      </c>
      <c r="L50" s="27">
        <f>SUM(G50:K50)</f>
        <v>148708.6</v>
      </c>
      <c r="M50" s="31">
        <v>154200</v>
      </c>
      <c r="N50" s="30">
        <f t="shared" si="2"/>
        <v>-3.561219195849546</v>
      </c>
    </row>
    <row r="51" spans="1:14" ht="12.75" customHeight="1">
      <c r="A51" s="22">
        <v>1974</v>
      </c>
      <c r="B51" s="23">
        <v>35005</v>
      </c>
      <c r="C51" s="24">
        <v>11905</v>
      </c>
      <c r="D51" s="23">
        <v>896</v>
      </c>
      <c r="E51" s="31">
        <f>(B51+C51)*K$160</f>
        <v>464.2718231174555</v>
      </c>
      <c r="F51" s="34">
        <f>SUM(B51:E51)</f>
        <v>48270.27182311746</v>
      </c>
      <c r="G51" s="24">
        <v>120443</v>
      </c>
      <c r="H51" s="23">
        <v>37211</v>
      </c>
      <c r="I51" s="24">
        <v>3538</v>
      </c>
      <c r="J51" s="24">
        <v>2714</v>
      </c>
      <c r="K51" s="35">
        <v>-2.5</v>
      </c>
      <c r="L51" s="27">
        <f>SUM(G51:K51)</f>
        <v>163903.5</v>
      </c>
      <c r="M51" s="31">
        <v>169400</v>
      </c>
      <c r="N51" s="30">
        <f t="shared" si="2"/>
        <v>-3.2446871310507674</v>
      </c>
    </row>
    <row r="52" spans="1:14" ht="12.75" customHeight="1">
      <c r="A52" s="22">
        <v>1975</v>
      </c>
      <c r="B52" s="23">
        <v>41364</v>
      </c>
      <c r="C52" s="24">
        <v>12898</v>
      </c>
      <c r="D52" s="23">
        <v>1126</v>
      </c>
      <c r="E52" s="31">
        <f>(B52+C52)*K$160</f>
        <v>537.0351239820799</v>
      </c>
      <c r="F52" s="34">
        <f>SUM(B52:E52)</f>
        <v>55925.03512398208</v>
      </c>
      <c r="G52" s="24">
        <v>133577</v>
      </c>
      <c r="H52" s="23">
        <v>40722</v>
      </c>
      <c r="I52" s="24">
        <v>4458</v>
      </c>
      <c r="J52" s="24">
        <v>2898</v>
      </c>
      <c r="K52" s="35">
        <v>-4.3</v>
      </c>
      <c r="L52" s="27">
        <f>SUM(G52:K52)</f>
        <v>181650.7</v>
      </c>
      <c r="M52" s="31">
        <v>188200</v>
      </c>
      <c r="N52" s="30">
        <f t="shared" si="2"/>
        <v>-3.479968119022317</v>
      </c>
    </row>
    <row r="53" spans="1:14" ht="12.75" customHeight="1">
      <c r="A53" s="22">
        <v>1976</v>
      </c>
      <c r="B53" s="23">
        <v>47316</v>
      </c>
      <c r="C53" s="24">
        <v>14423</v>
      </c>
      <c r="D53" s="23">
        <v>1262</v>
      </c>
      <c r="E53" s="31">
        <f>(B53+C53)*K$160</f>
        <v>611.0355593146148</v>
      </c>
      <c r="F53" s="34">
        <f>SUM(B53:E53)</f>
        <v>63612.035559314616</v>
      </c>
      <c r="G53" s="24">
        <v>149587</v>
      </c>
      <c r="H53" s="23">
        <v>46164</v>
      </c>
      <c r="I53" s="24">
        <v>5799</v>
      </c>
      <c r="J53" s="24">
        <v>3067</v>
      </c>
      <c r="K53" s="35">
        <v>-2.8</v>
      </c>
      <c r="L53" s="27">
        <f>SUM(G53:K53)</f>
        <v>204614.2</v>
      </c>
      <c r="M53" s="31">
        <v>212500</v>
      </c>
      <c r="N53" s="30">
        <f t="shared" si="2"/>
        <v>-3.710964705882347</v>
      </c>
    </row>
    <row r="54" spans="1:14" ht="12.75" customHeight="1">
      <c r="A54" s="22">
        <v>1977</v>
      </c>
      <c r="B54" s="23">
        <v>53927</v>
      </c>
      <c r="C54" s="24">
        <v>16590</v>
      </c>
      <c r="D54" s="23">
        <v>1571</v>
      </c>
      <c r="E54" s="31">
        <f>(B54+C54)*K$160</f>
        <v>697.9120901891624</v>
      </c>
      <c r="F54" s="34">
        <f>SUM(B54:E54)</f>
        <v>72785.91209018916</v>
      </c>
      <c r="G54" s="24">
        <v>167968</v>
      </c>
      <c r="H54" s="23">
        <v>54661</v>
      </c>
      <c r="I54" s="24">
        <v>7935</v>
      </c>
      <c r="J54" s="24">
        <v>3220</v>
      </c>
      <c r="K54" s="35">
        <v>-3.7</v>
      </c>
      <c r="L54" s="27">
        <f>SUM(G54:K54)</f>
        <v>233780.3</v>
      </c>
      <c r="M54" s="31">
        <v>242300</v>
      </c>
      <c r="N54" s="30">
        <f t="shared" si="2"/>
        <v>-3.516178291374331</v>
      </c>
    </row>
    <row r="55" spans="1:14" ht="12.75" customHeight="1">
      <c r="A55" s="22">
        <v>1978</v>
      </c>
      <c r="B55" s="23">
        <v>62435</v>
      </c>
      <c r="C55" s="24">
        <v>17250</v>
      </c>
      <c r="D55" s="23">
        <v>1840</v>
      </c>
      <c r="E55" s="31">
        <f>(B55+C55)*K$160</f>
        <v>788.6484806035907</v>
      </c>
      <c r="F55" s="34">
        <f>SUM(B55:E55)</f>
        <v>82313.64848060359</v>
      </c>
      <c r="G55" s="24">
        <v>196016</v>
      </c>
      <c r="H55" s="23">
        <v>60115</v>
      </c>
      <c r="I55" s="24">
        <v>9248</v>
      </c>
      <c r="J55" s="24">
        <v>3905</v>
      </c>
      <c r="K55" s="35">
        <v>-3.2</v>
      </c>
      <c r="L55" s="27">
        <f>SUM(G55:K55)</f>
        <v>269280.8</v>
      </c>
      <c r="M55" s="31">
        <v>278400</v>
      </c>
      <c r="N55" s="30">
        <f t="shared" si="2"/>
        <v>-3.2755747126436745</v>
      </c>
    </row>
    <row r="56" spans="1:14" ht="12.75" customHeight="1">
      <c r="A56" s="22">
        <v>1979</v>
      </c>
      <c r="B56" s="23">
        <v>71310</v>
      </c>
      <c r="C56" s="24">
        <v>18118</v>
      </c>
      <c r="D56" s="23">
        <v>2197</v>
      </c>
      <c r="E56" s="31">
        <f>(B56+C56)*K$160</f>
        <v>885.0756895704073</v>
      </c>
      <c r="F56" s="34">
        <f>SUM(B56:E56)</f>
        <v>92510.07568957041</v>
      </c>
      <c r="G56" s="24">
        <v>224565</v>
      </c>
      <c r="H56" s="23">
        <v>64817</v>
      </c>
      <c r="I56" s="24">
        <v>10094</v>
      </c>
      <c r="J56" s="24">
        <v>5005</v>
      </c>
      <c r="K56" s="35">
        <v>-3.5</v>
      </c>
      <c r="L56" s="27">
        <f>SUM(G56:K56)</f>
        <v>304477.5</v>
      </c>
      <c r="M56" s="31">
        <v>314200</v>
      </c>
      <c r="N56" s="30">
        <f t="shared" si="2"/>
        <v>-3.0943666454487584</v>
      </c>
    </row>
    <row r="57" spans="1:14" ht="12.75" customHeight="1">
      <c r="A57" s="22">
        <v>1980</v>
      </c>
      <c r="B57" s="23">
        <v>83509</v>
      </c>
      <c r="C57" s="24">
        <v>17311</v>
      </c>
      <c r="D57" s="23">
        <v>2875</v>
      </c>
      <c r="E57" s="31">
        <f>(B57+C57)*K$160</f>
        <v>997.8231764378994</v>
      </c>
      <c r="F57" s="34">
        <f>SUM(B57:E57)</f>
        <v>104692.8231764379</v>
      </c>
      <c r="G57" s="24">
        <v>257014</v>
      </c>
      <c r="H57" s="23">
        <v>72576</v>
      </c>
      <c r="I57" s="24">
        <v>10547</v>
      </c>
      <c r="J57" s="24">
        <v>6159</v>
      </c>
      <c r="K57" s="35">
        <v>-5.1</v>
      </c>
      <c r="L57" s="27">
        <f>SUM(G57:K57)</f>
        <v>346290.9</v>
      </c>
      <c r="M57" s="31">
        <v>356300</v>
      </c>
      <c r="N57" s="30">
        <f t="shared" si="2"/>
        <v>-2.809177659275889</v>
      </c>
    </row>
    <row r="58" spans="1:14" ht="12.75" customHeight="1">
      <c r="A58" s="22">
        <v>1981</v>
      </c>
      <c r="B58" s="23">
        <v>97438</v>
      </c>
      <c r="C58" s="24">
        <v>17867</v>
      </c>
      <c r="D58" s="23">
        <v>3532</v>
      </c>
      <c r="E58" s="31">
        <f>(B58+C58)*K$160</f>
        <v>1141.1823185793692</v>
      </c>
      <c r="F58" s="34">
        <f>SUM(B58:E58)</f>
        <v>119978.18231857938</v>
      </c>
      <c r="G58" s="24">
        <v>293229</v>
      </c>
      <c r="H58" s="23">
        <v>73097</v>
      </c>
      <c r="I58" s="24">
        <v>12035</v>
      </c>
      <c r="J58" s="24">
        <v>7970</v>
      </c>
      <c r="K58" s="35">
        <v>-4.3</v>
      </c>
      <c r="L58" s="27">
        <f>SUM(G58:K58)</f>
        <v>386326.7</v>
      </c>
      <c r="M58" s="31">
        <v>398700</v>
      </c>
      <c r="N58" s="30">
        <f t="shared" si="2"/>
        <v>-3.1034110860295954</v>
      </c>
    </row>
    <row r="59" spans="1:14" ht="12.75" customHeight="1">
      <c r="A59" s="22">
        <v>1982</v>
      </c>
      <c r="B59" s="23">
        <v>111626</v>
      </c>
      <c r="C59" s="24">
        <v>18857</v>
      </c>
      <c r="D59" s="23">
        <v>3620</v>
      </c>
      <c r="E59" s="31">
        <f>(B59+C59)*K$160</f>
        <v>1291.4001342109345</v>
      </c>
      <c r="F59" s="34">
        <f>SUM(B59:E59)</f>
        <v>135394.40013421094</v>
      </c>
      <c r="G59" s="24">
        <v>325803</v>
      </c>
      <c r="H59" s="23">
        <v>76705</v>
      </c>
      <c r="I59" s="24">
        <v>11253</v>
      </c>
      <c r="J59" s="24">
        <v>8425</v>
      </c>
      <c r="K59" s="35">
        <v>-4.2</v>
      </c>
      <c r="L59" s="27">
        <f>SUM(G59:K59)</f>
        <v>422181.8</v>
      </c>
      <c r="M59" s="31">
        <v>436400</v>
      </c>
      <c r="N59" s="30">
        <f t="shared" si="2"/>
        <v>-3.2580659945004555</v>
      </c>
    </row>
    <row r="60" spans="1:14" ht="12.75" customHeight="1">
      <c r="A60" s="22">
        <v>1983</v>
      </c>
      <c r="B60" s="23">
        <v>122392</v>
      </c>
      <c r="C60" s="24">
        <v>19307</v>
      </c>
      <c r="D60" s="23">
        <v>4836</v>
      </c>
      <c r="E60" s="31">
        <f>(B60+C60)*K$160</f>
        <v>1402.4057357476086</v>
      </c>
      <c r="F60" s="34">
        <f>SUM(B60:E60)</f>
        <v>147937.4057357476</v>
      </c>
      <c r="G60" s="24">
        <v>359742</v>
      </c>
      <c r="H60" s="23">
        <v>84618</v>
      </c>
      <c r="I60" s="24">
        <v>12025</v>
      </c>
      <c r="J60" s="24">
        <v>9551</v>
      </c>
      <c r="K60" s="35">
        <v>-4.8</v>
      </c>
      <c r="L60" s="27">
        <f>SUM(G60:K60)</f>
        <v>465931.2</v>
      </c>
      <c r="M60" s="31">
        <v>482500</v>
      </c>
      <c r="N60" s="30">
        <f t="shared" si="2"/>
        <v>-3.4339481865284966</v>
      </c>
    </row>
    <row r="61" spans="1:14" ht="12.75" customHeight="1">
      <c r="A61" s="22">
        <v>1984</v>
      </c>
      <c r="B61" s="23">
        <v>132615</v>
      </c>
      <c r="C61" s="24">
        <v>22045</v>
      </c>
      <c r="D61" s="23">
        <v>4904</v>
      </c>
      <c r="E61" s="31">
        <f>(B61+C61)*K$160</f>
        <v>1530.6817344563135</v>
      </c>
      <c r="F61" s="34">
        <f>SUM(B61:E61)</f>
        <v>161094.6817344563</v>
      </c>
      <c r="G61" s="24">
        <v>403427</v>
      </c>
      <c r="H61" s="23">
        <v>97503</v>
      </c>
      <c r="I61" s="24">
        <v>11790</v>
      </c>
      <c r="J61" s="24">
        <v>12187</v>
      </c>
      <c r="K61" s="35">
        <v>-5.7</v>
      </c>
      <c r="L61" s="27">
        <f>SUM(G61:K61)</f>
        <v>524901.3</v>
      </c>
      <c r="M61" s="31">
        <v>543800</v>
      </c>
      <c r="N61" s="30">
        <f t="shared" si="2"/>
        <v>-3.475303420375127</v>
      </c>
    </row>
    <row r="62" spans="1:14" ht="12.75" customHeight="1">
      <c r="A62" s="22">
        <v>1985</v>
      </c>
      <c r="B62" s="23">
        <v>142099</v>
      </c>
      <c r="C62" s="24">
        <v>24435</v>
      </c>
      <c r="D62" s="23">
        <v>5425</v>
      </c>
      <c r="E62" s="31">
        <f>(B62+C62)*K$160</f>
        <v>1648.1996118320683</v>
      </c>
      <c r="F62" s="34">
        <f>SUM(B62:E62)</f>
        <v>173607.19961183207</v>
      </c>
      <c r="G62" s="24">
        <v>442142</v>
      </c>
      <c r="H62" s="23">
        <v>106971</v>
      </c>
      <c r="I62" s="24">
        <v>12086</v>
      </c>
      <c r="J62" s="24">
        <v>14503</v>
      </c>
      <c r="K62" s="35">
        <v>-5.3</v>
      </c>
      <c r="L62" s="27">
        <f>SUM(G62:K62)</f>
        <v>575696.7</v>
      </c>
      <c r="M62" s="31">
        <v>597800</v>
      </c>
      <c r="N62" s="30">
        <f t="shared" si="2"/>
        <v>-3.6974406155905086</v>
      </c>
    </row>
    <row r="63" spans="1:14" ht="12.75" customHeight="1">
      <c r="A63" s="22">
        <v>1986</v>
      </c>
      <c r="B63" s="23">
        <v>153929</v>
      </c>
      <c r="C63" s="24">
        <v>26714</v>
      </c>
      <c r="D63" s="23">
        <v>5355</v>
      </c>
      <c r="E63" s="31">
        <f>(B63+C63)*K$160</f>
        <v>1787.8374534940633</v>
      </c>
      <c r="F63" s="34">
        <f>SUM(B63:E63)</f>
        <v>187785.83745349405</v>
      </c>
      <c r="G63" s="24">
        <v>484025</v>
      </c>
      <c r="H63" s="23">
        <v>118150</v>
      </c>
      <c r="I63" s="24">
        <v>12861</v>
      </c>
      <c r="J63" s="24">
        <v>14561</v>
      </c>
      <c r="K63" s="35">
        <v>-4.7</v>
      </c>
      <c r="L63" s="27">
        <f>SUM(G63:K63)</f>
        <v>629592.3</v>
      </c>
      <c r="M63" s="31">
        <v>655700</v>
      </c>
      <c r="N63" s="30">
        <f t="shared" si="2"/>
        <v>-3.9816531950586977</v>
      </c>
    </row>
    <row r="64" spans="1:14" ht="12.75" customHeight="1">
      <c r="A64" s="22">
        <v>1987</v>
      </c>
      <c r="B64" s="23">
        <v>175318</v>
      </c>
      <c r="C64" s="24">
        <v>31938</v>
      </c>
      <c r="D64" s="23">
        <v>6523</v>
      </c>
      <c r="E64" s="31">
        <f>(B64+C64)*K$160</f>
        <v>2051.228330250082</v>
      </c>
      <c r="F64" s="34">
        <f>SUM(B64:E64)</f>
        <v>215830.22833025007</v>
      </c>
      <c r="G64" s="24">
        <v>541477</v>
      </c>
      <c r="H64" s="23">
        <v>133056</v>
      </c>
      <c r="I64" s="24">
        <v>14590</v>
      </c>
      <c r="J64" s="24">
        <v>15681</v>
      </c>
      <c r="K64" s="35">
        <v>-5.8</v>
      </c>
      <c r="L64" s="27">
        <f>SUM(G64:K64)</f>
        <v>704798.2</v>
      </c>
      <c r="M64" s="31">
        <v>734000</v>
      </c>
      <c r="N64" s="30">
        <f t="shared" si="2"/>
        <v>-3.978446866485015</v>
      </c>
    </row>
    <row r="65" spans="1:14" ht="12.75" customHeight="1">
      <c r="A65" s="22">
        <v>1988</v>
      </c>
      <c r="B65" s="23">
        <v>193044</v>
      </c>
      <c r="C65" s="24">
        <v>36037</v>
      </c>
      <c r="D65" s="23">
        <v>5114</v>
      </c>
      <c r="E65" s="31">
        <f>(B65+C65)*K$160</f>
        <v>2267.232008347257</v>
      </c>
      <c r="F65" s="34">
        <f>SUM(B65:E65)</f>
        <v>236462.23200834726</v>
      </c>
      <c r="G65" s="24">
        <v>602680</v>
      </c>
      <c r="H65" s="23">
        <v>153571</v>
      </c>
      <c r="I65" s="24">
        <v>15487</v>
      </c>
      <c r="J65" s="24">
        <v>16992</v>
      </c>
      <c r="K65" s="35">
        <v>-4.9</v>
      </c>
      <c r="L65" s="27">
        <f>SUM(G65:K65)</f>
        <v>788725.1</v>
      </c>
      <c r="M65" s="31">
        <v>819900</v>
      </c>
      <c r="N65" s="30">
        <f t="shared" si="2"/>
        <v>-3.80228076594706</v>
      </c>
    </row>
    <row r="66" spans="1:14" ht="12.75" customHeight="1">
      <c r="A66" s="22">
        <v>1989</v>
      </c>
      <c r="B66" s="23">
        <v>213441</v>
      </c>
      <c r="C66" s="24">
        <v>38922</v>
      </c>
      <c r="D66" s="23">
        <v>4845</v>
      </c>
      <c r="E66" s="31">
        <f>(B66+C66)*K$160</f>
        <v>2497.6557258023963</v>
      </c>
      <c r="F66" s="34">
        <f>SUM(B66:E66)</f>
        <v>259705.65572580238</v>
      </c>
      <c r="G66" s="24">
        <v>665275</v>
      </c>
      <c r="H66" s="23">
        <v>161082</v>
      </c>
      <c r="I66" s="24">
        <v>16137</v>
      </c>
      <c r="J66" s="24">
        <v>24389</v>
      </c>
      <c r="K66" s="35">
        <v>-4.7</v>
      </c>
      <c r="L66" s="27">
        <f>SUM(G66:K66)</f>
        <v>866878.3</v>
      </c>
      <c r="M66" s="31">
        <v>899000</v>
      </c>
      <c r="N66" s="30">
        <f t="shared" si="2"/>
        <v>-3.573047830923244</v>
      </c>
    </row>
    <row r="67" spans="1:14" ht="12.75" customHeight="1">
      <c r="A67" s="22">
        <v>1990</v>
      </c>
      <c r="B67" s="23">
        <v>239649</v>
      </c>
      <c r="C67" s="24">
        <v>44772</v>
      </c>
      <c r="D67" s="23">
        <v>7561</v>
      </c>
      <c r="E67" s="31">
        <f>(B67+C67)*K$160</f>
        <v>2814.936179980597</v>
      </c>
      <c r="F67" s="34">
        <f>SUM(B67:E67)</f>
        <v>294796.9361799806</v>
      </c>
      <c r="G67" s="24">
        <v>737995</v>
      </c>
      <c r="H67" s="23">
        <v>176983</v>
      </c>
      <c r="I67" s="24">
        <v>20376</v>
      </c>
      <c r="J67" s="24">
        <v>24977</v>
      </c>
      <c r="K67" s="35">
        <v>-7.9</v>
      </c>
      <c r="L67" s="27">
        <f>SUM(G67:K67)</f>
        <v>960323.1</v>
      </c>
      <c r="M67" s="31">
        <v>996100</v>
      </c>
      <c r="N67" s="30">
        <f t="shared" si="2"/>
        <v>-3.591697620720808</v>
      </c>
    </row>
    <row r="68" spans="1:14" ht="12.75" customHeight="1">
      <c r="A68" s="22">
        <v>1991</v>
      </c>
      <c r="B68" s="23">
        <v>262914</v>
      </c>
      <c r="C68" s="24">
        <v>48680</v>
      </c>
      <c r="D68" s="23">
        <v>11376</v>
      </c>
      <c r="E68" s="31">
        <f>(B68+C68)*K$160</f>
        <v>3083.869419152855</v>
      </c>
      <c r="F68" s="34">
        <f>SUM(B68:E68)</f>
        <v>326053.86941915285</v>
      </c>
      <c r="G68" s="24">
        <v>777187</v>
      </c>
      <c r="H68" s="23">
        <v>185768</v>
      </c>
      <c r="I68" s="24">
        <v>24422</v>
      </c>
      <c r="J68" s="24">
        <v>23078</v>
      </c>
      <c r="K68" s="35">
        <v>-5.9</v>
      </c>
      <c r="L68" s="27">
        <f>SUM(G68:K68)</f>
        <v>1010449.1</v>
      </c>
      <c r="M68" s="31">
        <v>1048600</v>
      </c>
      <c r="N68" s="30">
        <f t="shared" si="2"/>
        <v>-3.6382700743848915</v>
      </c>
    </row>
    <row r="69" spans="1:14" ht="12.75" customHeight="1">
      <c r="A69" s="22">
        <v>1992</v>
      </c>
      <c r="B69" s="23">
        <v>290355</v>
      </c>
      <c r="C69" s="24">
        <v>50501</v>
      </c>
      <c r="D69" s="23">
        <v>11153</v>
      </c>
      <c r="E69" s="31">
        <f>(B69+C69)*K$160</f>
        <v>3373.477649552833</v>
      </c>
      <c r="F69" s="34">
        <f>SUM(B69:E69)</f>
        <v>355382.4776495528</v>
      </c>
      <c r="G69" s="24">
        <v>846221</v>
      </c>
      <c r="H69" s="23">
        <v>197300</v>
      </c>
      <c r="I69" s="24">
        <v>33015</v>
      </c>
      <c r="J69" s="24">
        <v>18583</v>
      </c>
      <c r="K69" s="35">
        <v>-4.2</v>
      </c>
      <c r="L69" s="27">
        <f>SUM(G69:K69)</f>
        <v>1095114.8</v>
      </c>
      <c r="M69" s="31">
        <v>1137600</v>
      </c>
      <c r="N69" s="30">
        <f t="shared" si="2"/>
        <v>-3.7346343178621595</v>
      </c>
    </row>
    <row r="70" spans="1:14" ht="12.75" customHeight="1">
      <c r="A70" s="22">
        <v>1993</v>
      </c>
      <c r="B70" s="23">
        <v>303932</v>
      </c>
      <c r="C70" s="24">
        <v>50415</v>
      </c>
      <c r="D70" s="23">
        <v>12996</v>
      </c>
      <c r="E70" s="31">
        <f>(B70+C70)*K$160</f>
        <v>3506.9990984054784</v>
      </c>
      <c r="F70" s="34">
        <f>SUM(B70:E70)</f>
        <v>370849.9990984055</v>
      </c>
      <c r="G70" s="24">
        <v>899931</v>
      </c>
      <c r="H70" s="23">
        <v>201839</v>
      </c>
      <c r="I70" s="24">
        <v>38399</v>
      </c>
      <c r="J70" s="24">
        <v>16107</v>
      </c>
      <c r="K70" s="35">
        <v>-6.1</v>
      </c>
      <c r="L70" s="27">
        <f>SUM(G70:K70)</f>
        <v>1156269.9</v>
      </c>
      <c r="M70" s="31">
        <v>1201900</v>
      </c>
      <c r="N70" s="30">
        <f t="shared" si="2"/>
        <v>-3.7964972127465018</v>
      </c>
    </row>
    <row r="71" spans="1:14" ht="12.75" customHeight="1">
      <c r="A71" s="22">
        <v>1994</v>
      </c>
      <c r="B71" s="23">
        <v>317303</v>
      </c>
      <c r="C71" s="24">
        <v>52771</v>
      </c>
      <c r="D71" s="23">
        <v>16091</v>
      </c>
      <c r="E71" s="31">
        <f>(B71+C71)*K$160</f>
        <v>3662.650408620107</v>
      </c>
      <c r="F71" s="34">
        <f>SUM(B71:E71)</f>
        <v>389827.65040862013</v>
      </c>
      <c r="G71" s="24">
        <v>955449</v>
      </c>
      <c r="H71" s="23">
        <v>213608</v>
      </c>
      <c r="I71" s="24">
        <v>46584</v>
      </c>
      <c r="J71" s="24">
        <v>15353</v>
      </c>
      <c r="K71" s="35">
        <v>-5.4</v>
      </c>
      <c r="L71" s="27">
        <f>SUM(G71:K71)</f>
        <v>1230988.6</v>
      </c>
      <c r="M71" s="31">
        <v>1280700</v>
      </c>
      <c r="N71" s="30">
        <f t="shared" si="2"/>
        <v>-3.8815803857265507</v>
      </c>
    </row>
    <row r="72" spans="1:14" ht="12.75" customHeight="1">
      <c r="A72" s="22">
        <v>1995</v>
      </c>
      <c r="B72" s="23">
        <v>336639</v>
      </c>
      <c r="C72" s="24">
        <v>53066</v>
      </c>
      <c r="D72" s="23">
        <v>16086</v>
      </c>
      <c r="E72" s="31">
        <f>(B72+C72)*K$160</f>
        <v>3856.9399025365165</v>
      </c>
      <c r="F72" s="34">
        <f>SUM(B72:E72)</f>
        <v>409647.9399025365</v>
      </c>
      <c r="G72" s="24">
        <v>1037563</v>
      </c>
      <c r="H72" s="23">
        <v>225200</v>
      </c>
      <c r="I72" s="24">
        <v>51042</v>
      </c>
      <c r="J72" s="24">
        <v>16848</v>
      </c>
      <c r="K72" s="35">
        <v>-3.3</v>
      </c>
      <c r="L72" s="27">
        <f>SUM(G72:K72)</f>
        <v>1330649.7</v>
      </c>
      <c r="M72" s="31">
        <v>1382600</v>
      </c>
      <c r="N72" s="30">
        <f t="shared" si="2"/>
        <v>-3.7574352668884643</v>
      </c>
    </row>
    <row r="73" spans="1:14" ht="12.75" customHeight="1">
      <c r="A73" s="22">
        <v>1996</v>
      </c>
      <c r="B73" s="23">
        <v>350645</v>
      </c>
      <c r="C73" s="24">
        <v>53761</v>
      </c>
      <c r="D73" s="23">
        <v>16497</v>
      </c>
      <c r="E73" s="31">
        <f>(B73+C73)*K$160</f>
        <v>4002.4368130385355</v>
      </c>
      <c r="F73" s="34">
        <f>SUM(B73:E73)</f>
        <v>424905.43681303854</v>
      </c>
      <c r="G73" s="24">
        <v>1114936</v>
      </c>
      <c r="H73" s="23">
        <v>242928</v>
      </c>
      <c r="I73" s="24">
        <v>57337</v>
      </c>
      <c r="J73" s="24">
        <v>18216</v>
      </c>
      <c r="K73" s="35">
        <v>-3.7</v>
      </c>
      <c r="L73" s="27">
        <f>SUM(G73:K73)</f>
        <v>1433413.3</v>
      </c>
      <c r="M73" s="31">
        <v>1491500</v>
      </c>
      <c r="N73" s="30">
        <f t="shared" si="2"/>
        <v>-3.8945155883338884</v>
      </c>
    </row>
    <row r="74" spans="1:14" ht="12.75" customHeight="1">
      <c r="A74" s="22">
        <v>1997</v>
      </c>
      <c r="B74" s="23">
        <v>366832</v>
      </c>
      <c r="C74" s="24">
        <v>55537</v>
      </c>
      <c r="D74" s="23">
        <v>14347</v>
      </c>
      <c r="E74" s="31">
        <f>(B74+C74)*K$160</f>
        <v>4180.217984615147</v>
      </c>
      <c r="F74" s="34">
        <f>SUM(B74:E74)</f>
        <v>440896.2179846151</v>
      </c>
      <c r="G74" s="24">
        <v>1209513</v>
      </c>
      <c r="H74" s="23">
        <v>260143</v>
      </c>
      <c r="I74" s="24">
        <v>61200</v>
      </c>
      <c r="J74" s="24">
        <v>21464</v>
      </c>
      <c r="K74" s="35">
        <v>-4.6</v>
      </c>
      <c r="L74" s="27">
        <f>SUM(G74:K74)</f>
        <v>1552315.4</v>
      </c>
      <c r="M74" s="31">
        <v>1615900</v>
      </c>
      <c r="N74" s="30">
        <f t="shared" si="2"/>
        <v>-3.934934092456217</v>
      </c>
    </row>
    <row r="75" spans="1:14" ht="12.75" customHeight="1">
      <c r="A75" s="22">
        <f>A74+1</f>
        <v>1998</v>
      </c>
      <c r="B75" s="23">
        <v>397348</v>
      </c>
      <c r="C75" s="24">
        <v>58322</v>
      </c>
      <c r="D75" s="23">
        <v>15508</v>
      </c>
      <c r="E75" s="31">
        <f>(B75+C75)*K$160</f>
        <v>4509.80050394225</v>
      </c>
      <c r="F75" s="34">
        <f>SUM(B75:E75)</f>
        <v>475687.80050394224</v>
      </c>
      <c r="G75" s="36">
        <f>I172</f>
        <v>1277378.4112466124</v>
      </c>
      <c r="H75" s="31">
        <f>J107</f>
        <v>286379</v>
      </c>
      <c r="I75" s="31">
        <f>I74*G129/G128</f>
        <v>70680.35542709219</v>
      </c>
      <c r="J75" s="31">
        <f>F148</f>
        <v>24088</v>
      </c>
      <c r="K75" s="32">
        <v>-5.1</v>
      </c>
      <c r="L75" s="27">
        <f>SUM(G75:K75)</f>
        <v>1658520.6666737045</v>
      </c>
      <c r="M75" s="31">
        <f>F172*1000</f>
        <v>1759000</v>
      </c>
      <c r="N75" s="30">
        <f t="shared" si="2"/>
        <v>-5.712298654138465</v>
      </c>
    </row>
    <row r="76" spans="1:14" ht="12.75" customHeight="1">
      <c r="A76" s="22">
        <f aca="true" t="shared" si="3" ref="A76:A86">A75+1</f>
        <v>1999</v>
      </c>
      <c r="B76" s="23">
        <v>418520</v>
      </c>
      <c r="C76" s="24">
        <v>58855</v>
      </c>
      <c r="D76" s="23">
        <v>19926</v>
      </c>
      <c r="E76" s="31">
        <f>(B76+C76)*K$160</f>
        <v>4724.61653295023</v>
      </c>
      <c r="F76" s="34">
        <f>SUM(B76:E76)</f>
        <v>502025.61653295025</v>
      </c>
      <c r="G76" s="36">
        <f>I173</f>
        <v>1367197.9498885423</v>
      </c>
      <c r="H76" s="31">
        <f>J108</f>
        <v>293947</v>
      </c>
      <c r="I76" s="31">
        <f>I75*G129/G128</f>
        <v>81629.29155719085</v>
      </c>
      <c r="J76" s="31">
        <f>F149</f>
        <v>26971</v>
      </c>
      <c r="K76" s="32">
        <v>-5.4</v>
      </c>
      <c r="L76" s="27">
        <f>SUM(G76:K76)</f>
        <v>1769739.8414457333</v>
      </c>
      <c r="M76" s="31">
        <f>F173*1000</f>
        <v>1894700</v>
      </c>
      <c r="N76" s="30">
        <f t="shared" si="2"/>
        <v>-6.595247720180851</v>
      </c>
    </row>
    <row r="77" spans="1:14" ht="12.75" customHeight="1">
      <c r="A77" s="22">
        <f t="shared" si="3"/>
        <v>2000</v>
      </c>
      <c r="B77" s="23">
        <v>442956</v>
      </c>
      <c r="C77" s="24">
        <v>62982</v>
      </c>
      <c r="D77" s="23">
        <v>22775</v>
      </c>
      <c r="E77" s="31">
        <f>(B77+C77)*K$160</f>
        <v>5007.306707405653</v>
      </c>
      <c r="F77" s="34">
        <f>SUM(B77:E77)</f>
        <v>533720.3067074056</v>
      </c>
      <c r="G77" s="36">
        <f>I174</f>
        <v>1501970.3217334207</v>
      </c>
      <c r="H77" s="31">
        <f>J109</f>
        <v>317168</v>
      </c>
      <c r="I77" s="31">
        <f>I76*G130/G129</f>
        <v>85343.66818775231</v>
      </c>
      <c r="J77" s="31">
        <f>F150</f>
        <v>29626</v>
      </c>
      <c r="K77" s="32">
        <v>-6</v>
      </c>
      <c r="L77" s="27">
        <f>SUM(G77:K77)</f>
        <v>1934101.989921173</v>
      </c>
      <c r="M77" s="31">
        <f>F174*1000</f>
        <v>2048000</v>
      </c>
      <c r="N77" s="30">
        <f t="shared" si="2"/>
        <v>-5.561426273380221</v>
      </c>
    </row>
    <row r="78" spans="1:14" ht="12.75" customHeight="1">
      <c r="A78" s="22">
        <f t="shared" si="3"/>
        <v>2001</v>
      </c>
      <c r="B78" s="23">
        <v>477108</v>
      </c>
      <c r="C78" s="37">
        <f>F110</f>
        <v>71887.65348874718</v>
      </c>
      <c r="D78" s="23">
        <v>28556</v>
      </c>
      <c r="E78" s="31">
        <f>(B78+C78)*K$160</f>
        <v>5433.451565311863</v>
      </c>
      <c r="F78" s="34">
        <f>SUM(B78:E78)</f>
        <v>582985.1050540591</v>
      </c>
      <c r="G78" s="36">
        <f>I175</f>
        <v>1558754.794267576</v>
      </c>
      <c r="H78" s="31">
        <f>J110</f>
        <v>325335.27947725495</v>
      </c>
      <c r="I78" s="31">
        <f>I77*G131/G130</f>
        <v>100019.88978227506</v>
      </c>
      <c r="J78" s="31">
        <f>F151</f>
        <v>15819.551698643345</v>
      </c>
      <c r="K78" s="32">
        <v>-6.7</v>
      </c>
      <c r="L78" s="27">
        <f>SUM(G78:K78)</f>
        <v>1999922.8152257493</v>
      </c>
      <c r="M78" s="31">
        <f>F175*1000</f>
        <v>2124164.4980434016</v>
      </c>
      <c r="N78" s="30">
        <f t="shared" si="2"/>
        <v>-5.848967108342748</v>
      </c>
    </row>
    <row r="79" spans="1:14" ht="12.75" customHeight="1">
      <c r="A79" s="22">
        <f t="shared" si="3"/>
        <v>2002</v>
      </c>
      <c r="B79" s="23">
        <v>516004</v>
      </c>
      <c r="C79" s="37">
        <f>F111</f>
        <v>76282.95227709379</v>
      </c>
      <c r="D79" s="23">
        <v>33007</v>
      </c>
      <c r="E79" s="31">
        <f>(B79+C79)*K$160</f>
        <v>5861.908828445271</v>
      </c>
      <c r="F79" s="34">
        <f>SUM(B79:E79)</f>
        <v>631155.861105539</v>
      </c>
      <c r="G79" s="36">
        <f>I176</f>
        <v>1608783.5522346178</v>
      </c>
      <c r="H79" s="31">
        <f>J111</f>
        <v>346047.55061423295</v>
      </c>
      <c r="I79" s="31">
        <f>I78*G132/G131</f>
        <v>117019.70147207197</v>
      </c>
      <c r="J79" s="31">
        <f>F152</f>
        <v>24323.063021633116</v>
      </c>
      <c r="K79" s="32">
        <v>-4.4</v>
      </c>
      <c r="L79" s="27">
        <f>SUM(G79:K79)</f>
        <v>2096169.4673425558</v>
      </c>
      <c r="M79" s="31">
        <f>F176*1000</f>
        <v>2231114.662305023</v>
      </c>
      <c r="N79" s="30">
        <f t="shared" si="2"/>
        <v>-6.04833078471421</v>
      </c>
    </row>
    <row r="80" spans="1:14" ht="12.75" customHeight="1">
      <c r="A80" s="22">
        <f t="shared" si="3"/>
        <v>2003</v>
      </c>
      <c r="B80" s="23">
        <v>556269</v>
      </c>
      <c r="C80" s="37">
        <f>F112</f>
        <v>74455.55169589994</v>
      </c>
      <c r="D80" s="23">
        <v>36120</v>
      </c>
      <c r="E80" s="31">
        <f>(B80+C80)*K$160</f>
        <v>6242.328661283207</v>
      </c>
      <c r="F80" s="34">
        <f>SUM(B80:E80)</f>
        <v>673086.8803571832</v>
      </c>
      <c r="G80" s="36">
        <f>I177</f>
        <v>1684234.7854036202</v>
      </c>
      <c r="H80" s="31">
        <f>J112</f>
        <v>341717.9564179121</v>
      </c>
      <c r="I80" s="31">
        <f>I79*G133/G132</f>
        <v>126144.00199836958</v>
      </c>
      <c r="J80" s="31">
        <f>F153</f>
        <v>26847.6511967166</v>
      </c>
      <c r="K80" s="32">
        <v>-1</v>
      </c>
      <c r="L80" s="27">
        <f>SUM(G80:K80)</f>
        <v>2178943.3950166185</v>
      </c>
      <c r="M80" s="31">
        <f>F177*1000</f>
        <v>2326479.2641595756</v>
      </c>
      <c r="N80" s="30">
        <f t="shared" si="2"/>
        <v>-6.341593987782787</v>
      </c>
    </row>
    <row r="81" spans="1:14" ht="12.75" customHeight="1">
      <c r="A81" s="22">
        <f t="shared" si="3"/>
        <v>2004</v>
      </c>
      <c r="B81" s="23">
        <v>593870</v>
      </c>
      <c r="C81" s="37">
        <f>F113</f>
        <v>82189.83795682677</v>
      </c>
      <c r="D81" s="23">
        <v>38936</v>
      </c>
      <c r="E81" s="31">
        <f>(B81+C81)*K$160</f>
        <v>6691.015423251066</v>
      </c>
      <c r="F81" s="34">
        <f>SUM(B81:E81)</f>
        <v>721686.8533800779</v>
      </c>
      <c r="G81" s="36">
        <f>I178</f>
        <v>1774693.9002956934</v>
      </c>
      <c r="H81" s="31">
        <f>J113</f>
        <v>375723.1359158846</v>
      </c>
      <c r="I81" s="31">
        <f>I80*G134/G133</f>
        <v>150549.55554979516</v>
      </c>
      <c r="J81" s="31">
        <f>F154</f>
        <v>6027.419627669138</v>
      </c>
      <c r="K81" s="32">
        <v>-3.5</v>
      </c>
      <c r="L81" s="27">
        <f>SUM(G81:K81)</f>
        <v>2306990.5113890427</v>
      </c>
      <c r="M81" s="31">
        <f>F178*1000</f>
        <v>2463418.561097943</v>
      </c>
      <c r="N81" s="30">
        <f t="shared" si="2"/>
        <v>-6.350039419983119</v>
      </c>
    </row>
    <row r="82" spans="1:14" ht="12.75" customHeight="1">
      <c r="A82" s="22">
        <f t="shared" si="3"/>
        <v>2005</v>
      </c>
      <c r="B82" s="23">
        <v>627806</v>
      </c>
      <c r="C82" s="37">
        <f>F114</f>
        <v>82176.34164529653</v>
      </c>
      <c r="D82" s="23">
        <v>47253</v>
      </c>
      <c r="E82" s="31">
        <f>(B82+C82)*K$160</f>
        <v>7026.749011657684</v>
      </c>
      <c r="F82" s="34">
        <f>SUM(B82:E82)</f>
        <v>764262.0906569542</v>
      </c>
      <c r="G82" s="36">
        <f>I179</f>
        <v>1881164.7459555943</v>
      </c>
      <c r="H82" s="31">
        <f>J114</f>
        <v>398015.74158605956</v>
      </c>
      <c r="I82" s="31">
        <f>I81*G135/G134</f>
        <v>183559.12749748956</v>
      </c>
      <c r="J82" s="31">
        <f>F155</f>
        <v>8001.919160871097</v>
      </c>
      <c r="K82" s="32">
        <v>-5.2</v>
      </c>
      <c r="L82" s="27">
        <f>SUM(G82:K82)</f>
        <v>2470736.334200015</v>
      </c>
      <c r="M82" s="31">
        <f>F179*1000</f>
        <v>2650086.2723657405</v>
      </c>
      <c r="N82" s="30">
        <f t="shared" si="2"/>
        <v>-6.767701868272368</v>
      </c>
    </row>
    <row r="83" spans="1:14" ht="12.75" customHeight="1">
      <c r="A83" s="22">
        <f t="shared" si="3"/>
        <v>2006</v>
      </c>
      <c r="B83" s="23">
        <v>670917</v>
      </c>
      <c r="C83" s="37">
        <f>F115</f>
        <v>86597.7333026016</v>
      </c>
      <c r="D83" s="23">
        <v>50534</v>
      </c>
      <c r="E83" s="31">
        <f>(B83+C83)*K$160</f>
        <v>7497.180692149475</v>
      </c>
      <c r="F83" s="34">
        <f>SUM(B83:E83)</f>
        <v>815545.913994751</v>
      </c>
      <c r="G83" s="36">
        <f>I180</f>
        <v>2000260.6614211262</v>
      </c>
      <c r="H83" s="31">
        <f>J115</f>
        <v>430170.0452198863</v>
      </c>
      <c r="I83" s="31">
        <f>I82*G136/G135</f>
        <v>192112.63306560027</v>
      </c>
      <c r="J83" s="31">
        <f>F156</f>
        <v>23109.265413854228</v>
      </c>
      <c r="K83" s="32">
        <v>-5.6</v>
      </c>
      <c r="L83" s="27">
        <f>SUM(G83:K83)</f>
        <v>2645647.005120467</v>
      </c>
      <c r="M83" s="31">
        <f>F180*1000</f>
        <v>2827694.42390097</v>
      </c>
      <c r="N83" s="30">
        <f t="shared" si="2"/>
        <v>-6.438015976611709</v>
      </c>
    </row>
    <row r="84" spans="1:14" ht="12.75" customHeight="1">
      <c r="A84" s="22">
        <f t="shared" si="3"/>
        <v>2007</v>
      </c>
      <c r="B84" s="23">
        <v>706720</v>
      </c>
      <c r="C84" s="37">
        <f>F116</f>
        <v>88383.74519510273</v>
      </c>
      <c r="D84" s="23">
        <v>49526</v>
      </c>
      <c r="E84" s="31">
        <f>(B84+C84)*K$160</f>
        <v>7869.201989964765</v>
      </c>
      <c r="F84" s="34">
        <f>SUM(B84:E84)</f>
        <v>852498.9471850676</v>
      </c>
      <c r="G84" s="36">
        <f>I181</f>
        <v>2124851.983962891</v>
      </c>
      <c r="H84" s="31">
        <f>J116</f>
        <v>439640.85760537407</v>
      </c>
      <c r="I84" s="31">
        <f>I83*G137/G136</f>
        <v>180242.11844843876</v>
      </c>
      <c r="J84" s="31">
        <f>F157</f>
        <v>17902.82190788485</v>
      </c>
      <c r="K84" s="32">
        <v>-4.7</v>
      </c>
      <c r="L84" s="27">
        <f>SUM(G84:K84)</f>
        <v>2762633.0819245884</v>
      </c>
      <c r="M84" s="31">
        <f>F181*1000</f>
        <v>2937976.4312162986</v>
      </c>
      <c r="N84" s="30">
        <f t="shared" si="2"/>
        <v>-5.968167321856939</v>
      </c>
    </row>
    <row r="85" spans="1:14" ht="12.75" customHeight="1">
      <c r="A85" s="22">
        <f t="shared" si="3"/>
        <v>2008</v>
      </c>
      <c r="B85" s="23">
        <v>749884</v>
      </c>
      <c r="C85" s="37">
        <f>F117</f>
        <v>97600.82621615141</v>
      </c>
      <c r="D85" s="38">
        <f>F138</f>
        <v>50132.8305631651</v>
      </c>
      <c r="E85" s="31">
        <f>(B85+C85)*K$160</f>
        <v>8387.621516345183</v>
      </c>
      <c r="F85" s="34">
        <f>SUM(B85:E85)</f>
        <v>906005.2782956618</v>
      </c>
      <c r="G85" s="36">
        <f>I182</f>
        <v>2196880.456271064</v>
      </c>
      <c r="H85" s="31">
        <f>J117</f>
        <v>452695.8761753619</v>
      </c>
      <c r="I85" s="31">
        <f>I84*G138/G137</f>
        <v>171080.77518149186</v>
      </c>
      <c r="J85" s="31">
        <f>F158</f>
        <v>17367.975016785935</v>
      </c>
      <c r="K85" s="32">
        <v>-5</v>
      </c>
      <c r="L85" s="27">
        <f>SUM(G85:K85)</f>
        <v>2838020.082644704</v>
      </c>
      <c r="M85" s="31">
        <f>F182*1000</f>
        <v>2993088.477485424</v>
      </c>
      <c r="N85" s="30">
        <f t="shared" si="2"/>
        <v>-5.1808824231950865</v>
      </c>
    </row>
    <row r="86" spans="1:14" ht="12.75" customHeight="1">
      <c r="A86" s="22">
        <f t="shared" si="3"/>
        <v>2009</v>
      </c>
      <c r="B86" s="39">
        <v>782271</v>
      </c>
      <c r="C86" s="37">
        <f>F118</f>
        <v>102476.5936949744</v>
      </c>
      <c r="D86" s="38">
        <f>F139</f>
        <v>62511.127838073124</v>
      </c>
      <c r="E86" s="31">
        <f>(B86+C86)*K$160</f>
        <v>8756.413948487476</v>
      </c>
      <c r="F86" s="34">
        <f>SUM(B86:E86)</f>
        <v>956015.135481535</v>
      </c>
      <c r="G86" s="36">
        <f>I183</f>
        <v>2156506.5422167117</v>
      </c>
      <c r="H86" s="31">
        <f>J118</f>
        <v>451751.780220465</v>
      </c>
      <c r="I86" s="31">
        <f>I85*G139/G138</f>
        <v>192092.98918798324</v>
      </c>
      <c r="J86" s="31">
        <f>F159</f>
        <v>-1577.521206000302</v>
      </c>
      <c r="K86" s="40">
        <v>-7.4</v>
      </c>
      <c r="L86" s="27">
        <f>SUM(G86:K86)</f>
        <v>2798766.3904191596</v>
      </c>
      <c r="M86" s="31">
        <f>F183*1000</f>
        <v>3001873.2060555206</v>
      </c>
      <c r="N86" s="30">
        <f>100*L86/M86-100</f>
        <v>-6.766002482271546</v>
      </c>
    </row>
    <row r="87" spans="1:14" s="44" customFormat="1" ht="18" customHeight="1">
      <c r="A87" s="41" t="s">
        <v>18</v>
      </c>
      <c r="B87" s="42" t="s">
        <v>19</v>
      </c>
      <c r="C87" s="42" t="s">
        <v>20</v>
      </c>
      <c r="D87" s="42" t="s">
        <v>21</v>
      </c>
      <c r="E87" s="42" t="s">
        <v>22</v>
      </c>
      <c r="F87" s="42" t="s">
        <v>23</v>
      </c>
      <c r="G87" s="42" t="s">
        <v>24</v>
      </c>
      <c r="H87" s="42" t="str">
        <f>C87</f>
        <v>[B]</v>
      </c>
      <c r="I87" s="42" t="s">
        <v>25</v>
      </c>
      <c r="J87" s="42" t="s">
        <v>26</v>
      </c>
      <c r="K87" s="42" t="s">
        <v>27</v>
      </c>
      <c r="L87" s="42" t="str">
        <f>F87</f>
        <v>[F]</v>
      </c>
      <c r="M87" s="42" t="s">
        <v>28</v>
      </c>
      <c r="N87" s="43" t="s">
        <v>29</v>
      </c>
    </row>
    <row r="88" spans="1:13" s="44" customFormat="1" ht="18" customHeight="1">
      <c r="A88" s="45" t="s">
        <v>30</v>
      </c>
      <c r="B88" s="46">
        <v>40497</v>
      </c>
      <c r="C88" s="45"/>
      <c r="D88" s="45"/>
      <c r="E88" s="45"/>
      <c r="F88" s="45"/>
      <c r="G88" s="45"/>
      <c r="H88" s="45"/>
      <c r="I88" s="45"/>
      <c r="J88" s="45"/>
      <c r="K88" s="45"/>
      <c r="L88" s="45"/>
      <c r="M88" s="45"/>
    </row>
    <row r="89" spans="1:14" ht="48" customHeight="1">
      <c r="A89" s="47" t="s">
        <v>31</v>
      </c>
      <c r="B89" s="48" t="s">
        <v>32</v>
      </c>
      <c r="C89" s="48"/>
      <c r="D89" s="48"/>
      <c r="E89" s="48"/>
      <c r="F89" s="48"/>
      <c r="G89" s="48"/>
      <c r="H89" s="48"/>
      <c r="I89" s="48"/>
      <c r="J89" s="48"/>
      <c r="K89" s="48"/>
      <c r="L89" s="48"/>
      <c r="M89" s="48"/>
      <c r="N89" s="48"/>
    </row>
    <row r="90" spans="1:14" s="51" customFormat="1" ht="18" customHeight="1">
      <c r="A90" s="49" t="s">
        <v>33</v>
      </c>
      <c r="B90" s="50"/>
      <c r="C90" s="50"/>
      <c r="D90" s="50"/>
      <c r="E90" s="50"/>
      <c r="F90" s="50"/>
      <c r="G90" s="50"/>
      <c r="H90" s="50"/>
      <c r="I90" s="50"/>
      <c r="J90" s="50"/>
      <c r="K90" s="50"/>
      <c r="L90" s="50"/>
      <c r="M90" s="50"/>
      <c r="N90" s="50"/>
    </row>
    <row r="91" spans="1:2" ht="18" customHeight="1">
      <c r="A91" s="52" t="str">
        <f>B87</f>
        <v>[A]</v>
      </c>
      <c r="B91" s="53" t="s">
        <v>34</v>
      </c>
    </row>
    <row r="92" spans="1:2" ht="18" customHeight="1">
      <c r="A92" s="52" t="str">
        <f>C87</f>
        <v>[B]</v>
      </c>
      <c r="B92" s="53" t="s">
        <v>35</v>
      </c>
    </row>
    <row r="93" spans="1:2" ht="18" customHeight="1">
      <c r="A93" s="52" t="str">
        <f>D87</f>
        <v>[C]</v>
      </c>
      <c r="B93" s="53" t="s">
        <v>36</v>
      </c>
    </row>
    <row r="94" spans="1:14" ht="24.75" customHeight="1">
      <c r="A94" s="52" t="str">
        <f>E87</f>
        <v>[D]</v>
      </c>
      <c r="B94" s="48" t="s">
        <v>37</v>
      </c>
      <c r="C94" s="48"/>
      <c r="D94" s="48"/>
      <c r="E94" s="48"/>
      <c r="F94" s="48"/>
      <c r="G94" s="48"/>
      <c r="H94" s="48"/>
      <c r="I94" s="48"/>
      <c r="J94" s="48"/>
      <c r="K94" s="48"/>
      <c r="L94" s="48"/>
      <c r="M94" s="48"/>
      <c r="N94" s="48"/>
    </row>
    <row r="95" spans="1:2" ht="18" customHeight="1">
      <c r="A95" s="52" t="str">
        <f>F87</f>
        <v>[F]</v>
      </c>
      <c r="B95" s="53" t="s">
        <v>38</v>
      </c>
    </row>
    <row r="96" spans="1:2" ht="18" customHeight="1">
      <c r="A96" s="52" t="str">
        <f>G87</f>
        <v>[G]</v>
      </c>
      <c r="B96" s="53" t="s">
        <v>39</v>
      </c>
    </row>
    <row r="97" spans="1:2" ht="18" customHeight="1">
      <c r="A97" s="52" t="str">
        <f>H87</f>
        <v>[B]</v>
      </c>
      <c r="B97" s="53" t="s">
        <v>39</v>
      </c>
    </row>
    <row r="98" spans="1:2" ht="18" customHeight="1">
      <c r="A98" s="52" t="str">
        <f>I87</f>
        <v>[H]</v>
      </c>
      <c r="B98" s="53" t="s">
        <v>40</v>
      </c>
    </row>
    <row r="99" spans="1:14" ht="18" customHeight="1">
      <c r="A99" s="52" t="str">
        <f>J87</f>
        <v>[I]</v>
      </c>
      <c r="B99" s="48" t="s">
        <v>41</v>
      </c>
      <c r="C99" s="48"/>
      <c r="D99" s="48"/>
      <c r="E99" s="48"/>
      <c r="F99" s="48"/>
      <c r="G99" s="48"/>
      <c r="H99" s="48"/>
      <c r="I99" s="48"/>
      <c r="J99" s="48"/>
      <c r="K99" s="48"/>
      <c r="L99" s="48"/>
      <c r="M99" s="48"/>
      <c r="N99" s="48"/>
    </row>
    <row r="100" spans="1:2" ht="18" customHeight="1">
      <c r="A100" s="52" t="str">
        <f>K87</f>
        <v>[J]</v>
      </c>
      <c r="B100" s="53" t="s">
        <v>42</v>
      </c>
    </row>
    <row r="101" spans="1:2" ht="18" customHeight="1">
      <c r="A101" s="52" t="str">
        <f>M87</f>
        <v>[K]</v>
      </c>
      <c r="B101" s="53" t="s">
        <v>43</v>
      </c>
    </row>
    <row r="102" spans="1:2" ht="18" customHeight="1">
      <c r="A102" s="52" t="str">
        <f>N87</f>
        <v>[L]</v>
      </c>
      <c r="B102" s="53" t="s">
        <v>44</v>
      </c>
    </row>
    <row r="103" spans="1:14" s="55" customFormat="1" ht="19.5" customHeight="1">
      <c r="A103" s="54" t="s">
        <v>45</v>
      </c>
      <c r="B103" s="54"/>
      <c r="C103" s="54"/>
      <c r="D103" s="54"/>
      <c r="E103" s="54"/>
      <c r="F103" s="54"/>
      <c r="G103" s="54"/>
      <c r="H103" s="54"/>
      <c r="I103" s="54"/>
      <c r="J103" s="54"/>
      <c r="K103" s="54"/>
      <c r="L103" s="54"/>
      <c r="M103" s="54"/>
      <c r="N103" s="54"/>
    </row>
    <row r="104" spans="1:14" s="55" customFormat="1" ht="19.5" customHeight="1">
      <c r="A104" s="56" t="s">
        <v>46</v>
      </c>
      <c r="B104" s="57" t="s">
        <v>47</v>
      </c>
      <c r="C104" s="57"/>
      <c r="D104" s="57"/>
      <c r="E104" s="57"/>
      <c r="F104" s="57"/>
      <c r="G104" s="57"/>
      <c r="H104" s="57"/>
      <c r="I104" s="57"/>
      <c r="J104" s="57"/>
      <c r="K104" s="58"/>
      <c r="L104" s="59"/>
      <c r="M104" s="59"/>
      <c r="N104" s="59"/>
    </row>
    <row r="105" spans="1:11" s="65" customFormat="1" ht="18" customHeight="1">
      <c r="A105" s="60"/>
      <c r="B105" s="61" t="s">
        <v>48</v>
      </c>
      <c r="C105" s="62" t="s">
        <v>49</v>
      </c>
      <c r="D105" s="63"/>
      <c r="E105" s="63"/>
      <c r="F105" s="63"/>
      <c r="G105" s="63" t="s">
        <v>50</v>
      </c>
      <c r="H105" s="63"/>
      <c r="I105" s="63"/>
      <c r="J105" s="63"/>
      <c r="K105" s="64"/>
    </row>
    <row r="106" spans="1:11" s="65" customFormat="1" ht="60" customHeight="1">
      <c r="A106" s="66"/>
      <c r="B106" s="67"/>
      <c r="C106" s="68" t="s">
        <v>51</v>
      </c>
      <c r="D106" s="68" t="s">
        <v>52</v>
      </c>
      <c r="E106" s="68" t="s">
        <v>53</v>
      </c>
      <c r="F106" s="68" t="s">
        <v>54</v>
      </c>
      <c r="G106" s="68" t="s">
        <v>55</v>
      </c>
      <c r="H106" s="68" t="s">
        <v>56</v>
      </c>
      <c r="I106" s="68" t="s">
        <v>57</v>
      </c>
      <c r="J106" s="68" t="s">
        <v>58</v>
      </c>
      <c r="K106" s="69"/>
    </row>
    <row r="107" spans="1:10" s="74" customFormat="1" ht="12.75" customHeight="1">
      <c r="A107" s="66"/>
      <c r="B107" s="22">
        <v>1998</v>
      </c>
      <c r="C107" s="70">
        <v>64199</v>
      </c>
      <c r="D107" s="71">
        <f>C75</f>
        <v>58322</v>
      </c>
      <c r="E107" s="72">
        <f>D107/C107</f>
        <v>0.9084565180142993</v>
      </c>
      <c r="F107" s="71">
        <f>C107*E107</f>
        <v>58322</v>
      </c>
      <c r="G107" s="71">
        <v>286379</v>
      </c>
      <c r="H107" s="71">
        <v>301365</v>
      </c>
      <c r="I107" s="72">
        <f>G107/H107</f>
        <v>0.9502729248585602</v>
      </c>
      <c r="J107" s="73">
        <f>H107*I107</f>
        <v>286379</v>
      </c>
    </row>
    <row r="108" spans="1:10" s="74" customFormat="1" ht="12.75" customHeight="1">
      <c r="A108" s="66"/>
      <c r="B108" s="22">
        <v>1999</v>
      </c>
      <c r="C108" s="70">
        <v>66057</v>
      </c>
      <c r="D108" s="71">
        <f>C76</f>
        <v>58855</v>
      </c>
      <c r="E108" s="72">
        <f>D108/C108</f>
        <v>0.8909729476058555</v>
      </c>
      <c r="F108" s="71">
        <f>C108*E108</f>
        <v>58855</v>
      </c>
      <c r="G108" s="71">
        <v>293947</v>
      </c>
      <c r="H108" s="71">
        <v>320320</v>
      </c>
      <c r="I108" s="72">
        <f>G108/H108</f>
        <v>0.9176667082917083</v>
      </c>
      <c r="J108" s="73">
        <f aca="true" t="shared" si="4" ref="J108:J118">H108*I108</f>
        <v>293947</v>
      </c>
    </row>
    <row r="109" spans="1:10" s="74" customFormat="1" ht="12.75" customHeight="1">
      <c r="A109" s="66"/>
      <c r="B109" s="22">
        <v>2000</v>
      </c>
      <c r="C109" s="70">
        <v>69993</v>
      </c>
      <c r="D109" s="71">
        <f>C77</f>
        <v>62982</v>
      </c>
      <c r="E109" s="72">
        <f>D109/C109</f>
        <v>0.8998328404268998</v>
      </c>
      <c r="F109" s="71">
        <f>C109*E109</f>
        <v>62982</v>
      </c>
      <c r="G109" s="71">
        <v>317168</v>
      </c>
      <c r="H109" s="71">
        <v>340761</v>
      </c>
      <c r="I109" s="72">
        <f>G109/H109</f>
        <v>0.9307637904572413</v>
      </c>
      <c r="J109" s="73">
        <f t="shared" si="4"/>
        <v>317168</v>
      </c>
    </row>
    <row r="110" spans="1:10" s="74" customFormat="1" ht="12.75" customHeight="1">
      <c r="A110" s="66"/>
      <c r="B110" s="22">
        <v>2001</v>
      </c>
      <c r="C110" s="70">
        <v>79897</v>
      </c>
      <c r="D110" s="70" t="s">
        <v>16</v>
      </c>
      <c r="E110" s="75">
        <f>AVERAGE(E107:E109)</f>
        <v>0.8997541020156848</v>
      </c>
      <c r="F110" s="71">
        <f>C110*E110</f>
        <v>71887.65348874718</v>
      </c>
      <c r="G110" s="70" t="s">
        <v>16</v>
      </c>
      <c r="H110" s="71">
        <v>348735</v>
      </c>
      <c r="I110" s="75">
        <f>AVERAGE(I107:I109)</f>
        <v>0.9329011412025032</v>
      </c>
      <c r="J110" s="73">
        <f t="shared" si="4"/>
        <v>325335.27947725495</v>
      </c>
    </row>
    <row r="111" spans="1:10" s="74" customFormat="1" ht="12.75" customHeight="1">
      <c r="A111" s="66"/>
      <c r="B111" s="22">
        <v>2002</v>
      </c>
      <c r="C111" s="70">
        <v>84782</v>
      </c>
      <c r="D111" s="70" t="s">
        <v>16</v>
      </c>
      <c r="E111" s="75">
        <f>E110</f>
        <v>0.8997541020156848</v>
      </c>
      <c r="F111" s="71">
        <f>C111*E111</f>
        <v>76282.95227709379</v>
      </c>
      <c r="G111" s="70" t="s">
        <v>16</v>
      </c>
      <c r="H111" s="71">
        <v>370937</v>
      </c>
      <c r="I111" s="75">
        <f>I110</f>
        <v>0.9329011412025032</v>
      </c>
      <c r="J111" s="73">
        <f t="shared" si="4"/>
        <v>346047.55061423295</v>
      </c>
    </row>
    <row r="112" spans="1:10" s="74" customFormat="1" ht="12.75" customHeight="1">
      <c r="A112" s="66"/>
      <c r="B112" s="22">
        <v>2003</v>
      </c>
      <c r="C112" s="70">
        <v>82751</v>
      </c>
      <c r="D112" s="70" t="s">
        <v>16</v>
      </c>
      <c r="E112" s="75">
        <f aca="true" t="shared" si="5" ref="E112:E118">E111</f>
        <v>0.8997541020156848</v>
      </c>
      <c r="F112" s="71">
        <f>C112*E112</f>
        <v>74455.55169589994</v>
      </c>
      <c r="G112" s="70" t="s">
        <v>16</v>
      </c>
      <c r="H112" s="71">
        <v>366296</v>
      </c>
      <c r="I112" s="75">
        <f aca="true" t="shared" si="6" ref="I112:I118">I111</f>
        <v>0.9329011412025032</v>
      </c>
      <c r="J112" s="73">
        <f t="shared" si="4"/>
        <v>341717.9564179121</v>
      </c>
    </row>
    <row r="113" spans="1:10" s="74" customFormat="1" ht="12.75" customHeight="1">
      <c r="A113" s="66"/>
      <c r="B113" s="22">
        <v>2004</v>
      </c>
      <c r="C113" s="70">
        <v>91347</v>
      </c>
      <c r="D113" s="70" t="s">
        <v>16</v>
      </c>
      <c r="E113" s="75">
        <f t="shared" si="5"/>
        <v>0.8997541020156848</v>
      </c>
      <c r="F113" s="71">
        <f>C113*E113</f>
        <v>82189.83795682677</v>
      </c>
      <c r="G113" s="70" t="s">
        <v>16</v>
      </c>
      <c r="H113" s="71">
        <v>402747</v>
      </c>
      <c r="I113" s="75">
        <f t="shared" si="6"/>
        <v>0.9329011412025032</v>
      </c>
      <c r="J113" s="73">
        <f t="shared" si="4"/>
        <v>375723.1359158846</v>
      </c>
    </row>
    <row r="114" spans="1:10" s="74" customFormat="1" ht="12.75" customHeight="1">
      <c r="A114" s="66"/>
      <c r="B114" s="22">
        <v>2005</v>
      </c>
      <c r="C114" s="70">
        <v>91332</v>
      </c>
      <c r="D114" s="70" t="s">
        <v>16</v>
      </c>
      <c r="E114" s="75">
        <f t="shared" si="5"/>
        <v>0.8997541020156848</v>
      </c>
      <c r="F114" s="71">
        <f>C114*E114</f>
        <v>82176.34164529653</v>
      </c>
      <c r="G114" s="70" t="s">
        <v>16</v>
      </c>
      <c r="H114" s="71">
        <v>426643</v>
      </c>
      <c r="I114" s="75">
        <f t="shared" si="6"/>
        <v>0.9329011412025032</v>
      </c>
      <c r="J114" s="73">
        <f t="shared" si="4"/>
        <v>398015.74158605956</v>
      </c>
    </row>
    <row r="115" spans="1:10" s="74" customFormat="1" ht="12.75" customHeight="1">
      <c r="A115" s="66"/>
      <c r="B115" s="22">
        <v>2006</v>
      </c>
      <c r="C115" s="70">
        <v>96246</v>
      </c>
      <c r="D115" s="70" t="s">
        <v>16</v>
      </c>
      <c r="E115" s="75">
        <f t="shared" si="5"/>
        <v>0.8997541020156848</v>
      </c>
      <c r="F115" s="71">
        <f>C115*E115</f>
        <v>86597.7333026016</v>
      </c>
      <c r="G115" s="70" t="s">
        <v>16</v>
      </c>
      <c r="H115" s="71">
        <v>461110</v>
      </c>
      <c r="I115" s="75">
        <f t="shared" si="6"/>
        <v>0.9329011412025032</v>
      </c>
      <c r="J115" s="73">
        <f t="shared" si="4"/>
        <v>430170.0452198863</v>
      </c>
    </row>
    <row r="116" spans="1:10" s="74" customFormat="1" ht="12.75" customHeight="1">
      <c r="A116" s="66"/>
      <c r="B116" s="22">
        <v>2007</v>
      </c>
      <c r="C116" s="76">
        <v>98231</v>
      </c>
      <c r="D116" s="76" t="s">
        <v>16</v>
      </c>
      <c r="E116" s="75">
        <f t="shared" si="5"/>
        <v>0.8997541020156848</v>
      </c>
      <c r="F116" s="71">
        <f>C116*E116</f>
        <v>88383.74519510273</v>
      </c>
      <c r="G116" s="76" t="s">
        <v>16</v>
      </c>
      <c r="H116" s="71">
        <v>471262</v>
      </c>
      <c r="I116" s="75">
        <f t="shared" si="6"/>
        <v>0.9329011412025032</v>
      </c>
      <c r="J116" s="73">
        <f t="shared" si="4"/>
        <v>439640.85760537407</v>
      </c>
    </row>
    <row r="117" spans="1:10" s="74" customFormat="1" ht="12.75" customHeight="1">
      <c r="A117" s="66"/>
      <c r="B117" s="22">
        <v>2008</v>
      </c>
      <c r="C117" s="76">
        <v>108475</v>
      </c>
      <c r="D117" s="76" t="s">
        <v>16</v>
      </c>
      <c r="E117" s="75">
        <f t="shared" si="5"/>
        <v>0.8997541020156848</v>
      </c>
      <c r="F117" s="71">
        <f>C117*E117</f>
        <v>97600.82621615141</v>
      </c>
      <c r="G117" s="76" t="s">
        <v>16</v>
      </c>
      <c r="H117" s="71">
        <v>485256</v>
      </c>
      <c r="I117" s="75">
        <f t="shared" si="6"/>
        <v>0.9329011412025032</v>
      </c>
      <c r="J117" s="73">
        <f t="shared" si="4"/>
        <v>452695.8761753619</v>
      </c>
    </row>
    <row r="118" spans="1:10" s="74" customFormat="1" ht="12.75" customHeight="1">
      <c r="A118" s="66"/>
      <c r="B118" s="22">
        <v>2009</v>
      </c>
      <c r="C118" s="76">
        <v>113894</v>
      </c>
      <c r="D118" s="76" t="s">
        <v>16</v>
      </c>
      <c r="E118" s="75">
        <f t="shared" si="5"/>
        <v>0.8997541020156848</v>
      </c>
      <c r="F118" s="71">
        <f>C118*E118</f>
        <v>102476.5936949744</v>
      </c>
      <c r="G118" s="76" t="s">
        <v>16</v>
      </c>
      <c r="H118" s="71">
        <v>484244</v>
      </c>
      <c r="I118" s="75">
        <f t="shared" si="6"/>
        <v>0.9329011412025032</v>
      </c>
      <c r="J118" s="73">
        <f t="shared" si="4"/>
        <v>451751.780220465</v>
      </c>
    </row>
    <row r="119" spans="1:10" s="74" customFormat="1" ht="18" customHeight="1">
      <c r="A119" s="77"/>
      <c r="B119" s="78" t="s">
        <v>18</v>
      </c>
      <c r="C119" s="79" t="s">
        <v>59</v>
      </c>
      <c r="D119" s="79" t="s">
        <v>60</v>
      </c>
      <c r="E119" s="79" t="s">
        <v>61</v>
      </c>
      <c r="F119" s="79" t="s">
        <v>62</v>
      </c>
      <c r="G119" s="79" t="str">
        <f>D119</f>
        <v>[P1b]</v>
      </c>
      <c r="H119" s="79" t="s">
        <v>63</v>
      </c>
      <c r="I119" s="79" t="str">
        <f>E119</f>
        <v>[P1c]</v>
      </c>
      <c r="J119" s="68" t="s">
        <v>64</v>
      </c>
    </row>
    <row r="120" spans="2:3" ht="18" customHeight="1">
      <c r="B120" s="52" t="str">
        <f>C119</f>
        <v>[P1a]</v>
      </c>
      <c r="C120" s="53" t="s">
        <v>65</v>
      </c>
    </row>
    <row r="121" spans="2:3" ht="18" customHeight="1">
      <c r="B121" s="52" t="str">
        <f>D119</f>
        <v>[P1b]</v>
      </c>
      <c r="C121" s="53" t="s">
        <v>66</v>
      </c>
    </row>
    <row r="122" spans="2:3" ht="18" customHeight="1">
      <c r="B122" s="52" t="str">
        <f>E119</f>
        <v>[P1c]</v>
      </c>
      <c r="C122" s="53" t="s">
        <v>67</v>
      </c>
    </row>
    <row r="123" spans="2:3" ht="18" customHeight="1">
      <c r="B123" s="52" t="str">
        <f>F119</f>
        <v>[P1d]</v>
      </c>
      <c r="C123" s="53" t="s">
        <v>68</v>
      </c>
    </row>
    <row r="124" spans="2:14" ht="48" customHeight="1">
      <c r="B124" s="52" t="str">
        <f>H119</f>
        <v>[P1e]</v>
      </c>
      <c r="C124" s="48" t="s">
        <v>69</v>
      </c>
      <c r="D124" s="48"/>
      <c r="E124" s="48"/>
      <c r="F124" s="48"/>
      <c r="G124" s="48"/>
      <c r="H124" s="48"/>
      <c r="I124" s="48"/>
      <c r="J124" s="48"/>
      <c r="K124" s="48"/>
      <c r="L124" s="48"/>
      <c r="M124" s="48"/>
      <c r="N124" s="48"/>
    </row>
    <row r="125" spans="2:3" ht="18" customHeight="1">
      <c r="B125" s="52" t="str">
        <f>J119</f>
        <v>[P1f]</v>
      </c>
      <c r="C125" s="53" t="s">
        <v>70</v>
      </c>
    </row>
    <row r="126" spans="1:14" s="55" customFormat="1" ht="19.5" customHeight="1">
      <c r="A126" s="80" t="s">
        <v>71</v>
      </c>
      <c r="B126" s="54" t="s">
        <v>72</v>
      </c>
      <c r="C126" s="54"/>
      <c r="D126" s="54"/>
      <c r="E126" s="54"/>
      <c r="F126" s="54"/>
      <c r="G126" s="54"/>
      <c r="H126" s="54"/>
      <c r="I126" s="54"/>
      <c r="J126" s="54"/>
      <c r="K126" s="54"/>
      <c r="L126" s="81"/>
      <c r="M126" s="81"/>
      <c r="N126" s="81"/>
    </row>
    <row r="127" spans="1:9" s="65" customFormat="1" ht="59.25" customHeight="1">
      <c r="A127" s="82"/>
      <c r="B127" s="83" t="s">
        <v>48</v>
      </c>
      <c r="C127" s="68" t="s">
        <v>51</v>
      </c>
      <c r="D127" s="68" t="s">
        <v>52</v>
      </c>
      <c r="E127" s="68" t="s">
        <v>53</v>
      </c>
      <c r="F127" s="79" t="s">
        <v>54</v>
      </c>
      <c r="G127" s="84" t="s">
        <v>73</v>
      </c>
      <c r="H127" s="77"/>
      <c r="I127" s="77"/>
    </row>
    <row r="128" spans="2:9" s="74" customFormat="1" ht="12.75" customHeight="1">
      <c r="B128" s="22">
        <v>1998</v>
      </c>
      <c r="C128" s="70">
        <v>16650</v>
      </c>
      <c r="D128" s="70">
        <f>D75</f>
        <v>15508</v>
      </c>
      <c r="E128" s="72">
        <f>D128/C128</f>
        <v>0.9314114114114114</v>
      </c>
      <c r="F128" s="71">
        <f aca="true" t="shared" si="7" ref="F128:F139">C128*E128</f>
        <v>15508</v>
      </c>
      <c r="G128" s="85">
        <v>125933</v>
      </c>
      <c r="H128" s="86"/>
      <c r="I128" s="87"/>
    </row>
    <row r="129" spans="2:9" s="74" customFormat="1" ht="12.75" customHeight="1">
      <c r="B129" s="22">
        <v>1999</v>
      </c>
      <c r="C129" s="70">
        <v>21685</v>
      </c>
      <c r="D129" s="70">
        <f>D76</f>
        <v>19926</v>
      </c>
      <c r="E129" s="72">
        <f aca="true" t="shared" si="8" ref="E129:E137">D129/C129</f>
        <v>0.9188840212128199</v>
      </c>
      <c r="F129" s="71">
        <f t="shared" si="7"/>
        <v>19926</v>
      </c>
      <c r="G129" s="85">
        <v>145441</v>
      </c>
      <c r="H129" s="86"/>
      <c r="I129" s="87"/>
    </row>
    <row r="130" spans="2:9" s="74" customFormat="1" ht="12.75" customHeight="1">
      <c r="B130" s="22">
        <v>2000</v>
      </c>
      <c r="C130" s="70">
        <v>26027</v>
      </c>
      <c r="D130" s="70">
        <f>D77</f>
        <v>22775</v>
      </c>
      <c r="E130" s="72">
        <f t="shared" si="8"/>
        <v>0.8750528297537173</v>
      </c>
      <c r="F130" s="71">
        <f t="shared" si="7"/>
        <v>22775</v>
      </c>
      <c r="G130" s="85">
        <v>152059</v>
      </c>
      <c r="H130" s="86"/>
      <c r="I130" s="87"/>
    </row>
    <row r="131" spans="2:9" s="74" customFormat="1" ht="12.75" customHeight="1">
      <c r="B131" s="22">
        <v>2001</v>
      </c>
      <c r="C131" s="70">
        <v>32759</v>
      </c>
      <c r="D131" s="70">
        <f>D78</f>
        <v>28556</v>
      </c>
      <c r="E131" s="72">
        <f t="shared" si="8"/>
        <v>0.8716993803229647</v>
      </c>
      <c r="F131" s="71">
        <f t="shared" si="7"/>
        <v>28556</v>
      </c>
      <c r="G131" s="85">
        <v>178208</v>
      </c>
      <c r="H131" s="86"/>
      <c r="I131" s="87"/>
    </row>
    <row r="132" spans="2:9" s="74" customFormat="1" ht="12.75" customHeight="1">
      <c r="B132" s="22">
        <v>2002</v>
      </c>
      <c r="C132" s="70">
        <v>37796</v>
      </c>
      <c r="D132" s="70">
        <f>D79</f>
        <v>33007</v>
      </c>
      <c r="E132" s="72">
        <f t="shared" si="8"/>
        <v>0.8732934702084877</v>
      </c>
      <c r="F132" s="71">
        <f t="shared" si="7"/>
        <v>33007</v>
      </c>
      <c r="G132" s="85">
        <v>208497</v>
      </c>
      <c r="H132" s="86"/>
      <c r="I132" s="87"/>
    </row>
    <row r="133" spans="2:9" s="74" customFormat="1" ht="12.75" customHeight="1">
      <c r="B133" s="22">
        <v>2003</v>
      </c>
      <c r="C133" s="70">
        <v>41191</v>
      </c>
      <c r="D133" s="70">
        <f>D80</f>
        <v>36120</v>
      </c>
      <c r="E133" s="72">
        <f t="shared" si="8"/>
        <v>0.8768905828943215</v>
      </c>
      <c r="F133" s="71">
        <f t="shared" si="7"/>
        <v>36120</v>
      </c>
      <c r="G133" s="85">
        <v>224754</v>
      </c>
      <c r="H133" s="86"/>
      <c r="I133" s="87"/>
    </row>
    <row r="134" spans="2:9" s="74" customFormat="1" ht="12.75" customHeight="1">
      <c r="B134" s="22">
        <v>2004</v>
      </c>
      <c r="C134" s="70">
        <v>44188</v>
      </c>
      <c r="D134" s="70">
        <f>D81</f>
        <v>38936</v>
      </c>
      <c r="E134" s="72">
        <f t="shared" si="8"/>
        <v>0.8811442020458042</v>
      </c>
      <c r="F134" s="71">
        <f t="shared" si="7"/>
        <v>38936</v>
      </c>
      <c r="G134" s="85">
        <v>268238</v>
      </c>
      <c r="H134" s="86"/>
      <c r="I134" s="87"/>
    </row>
    <row r="135" spans="2:9" s="74" customFormat="1" ht="12.75" customHeight="1">
      <c r="B135" s="22">
        <v>2005</v>
      </c>
      <c r="C135" s="70">
        <v>54189</v>
      </c>
      <c r="D135" s="70">
        <f>D82</f>
        <v>47253</v>
      </c>
      <c r="E135" s="72">
        <f t="shared" si="8"/>
        <v>0.8720035431545148</v>
      </c>
      <c r="F135" s="71">
        <f t="shared" si="7"/>
        <v>47253</v>
      </c>
      <c r="G135" s="85">
        <v>327052</v>
      </c>
      <c r="H135" s="86"/>
      <c r="I135" s="87"/>
    </row>
    <row r="136" spans="2:9" s="74" customFormat="1" ht="12.75" customHeight="1">
      <c r="B136" s="22">
        <v>2006</v>
      </c>
      <c r="C136" s="70">
        <v>57985</v>
      </c>
      <c r="D136" s="70">
        <f>D83</f>
        <v>50534</v>
      </c>
      <c r="E136" s="72">
        <f t="shared" si="8"/>
        <v>0.8715012503233595</v>
      </c>
      <c r="F136" s="71">
        <f t="shared" si="7"/>
        <v>50534</v>
      </c>
      <c r="G136" s="85">
        <v>342292</v>
      </c>
      <c r="H136" s="86"/>
      <c r="I136" s="87"/>
    </row>
    <row r="137" spans="2:9" s="74" customFormat="1" ht="12.75" customHeight="1">
      <c r="B137" s="22">
        <v>2007</v>
      </c>
      <c r="C137" s="70">
        <v>58435</v>
      </c>
      <c r="D137" s="70">
        <f>D84</f>
        <v>49526</v>
      </c>
      <c r="E137" s="72">
        <f t="shared" si="8"/>
        <v>0.8475400017113032</v>
      </c>
      <c r="F137" s="71">
        <f t="shared" si="7"/>
        <v>49526</v>
      </c>
      <c r="G137" s="85">
        <v>321142</v>
      </c>
      <c r="H137" s="86"/>
      <c r="I137" s="87"/>
    </row>
    <row r="138" spans="2:9" s="74" customFormat="1" ht="12.75" customHeight="1">
      <c r="B138" s="22">
        <v>2008</v>
      </c>
      <c r="C138" s="70">
        <v>59239</v>
      </c>
      <c r="D138" s="25" t="s">
        <v>16</v>
      </c>
      <c r="E138" s="88">
        <f>TREND(E$128:E$137,B$107:B$116,B117)</f>
        <v>0.8462808380149074</v>
      </c>
      <c r="F138" s="89">
        <f t="shared" si="7"/>
        <v>50132.8305631651</v>
      </c>
      <c r="G138" s="85">
        <v>304819</v>
      </c>
      <c r="H138" s="86"/>
      <c r="I138" s="87"/>
    </row>
    <row r="139" spans="2:9" s="74" customFormat="1" ht="12.75" customHeight="1">
      <c r="B139" s="22">
        <v>2009</v>
      </c>
      <c r="C139" s="70">
        <v>74436</v>
      </c>
      <c r="D139" s="90" t="s">
        <v>16</v>
      </c>
      <c r="E139" s="88">
        <f>TREND(E$128:E$137,B$107:B$116,B118)</f>
        <v>0.8397969777805514</v>
      </c>
      <c r="F139" s="89">
        <f t="shared" si="7"/>
        <v>62511.127838073124</v>
      </c>
      <c r="G139" s="85">
        <v>342257</v>
      </c>
      <c r="H139" s="86"/>
      <c r="I139" s="87"/>
    </row>
    <row r="140" spans="2:9" s="74" customFormat="1" ht="18" customHeight="1">
      <c r="B140" s="78" t="s">
        <v>18</v>
      </c>
      <c r="C140" s="79" t="s">
        <v>74</v>
      </c>
      <c r="D140" s="79" t="s">
        <v>75</v>
      </c>
      <c r="E140" s="79" t="s">
        <v>76</v>
      </c>
      <c r="F140" s="68" t="s">
        <v>77</v>
      </c>
      <c r="G140" s="68" t="s">
        <v>78</v>
      </c>
      <c r="H140" s="77"/>
      <c r="I140" s="77"/>
    </row>
    <row r="141" spans="2:3" ht="18" customHeight="1">
      <c r="B141" s="52" t="str">
        <f>C140</f>
        <v>[P2a]</v>
      </c>
      <c r="C141" s="53" t="s">
        <v>79</v>
      </c>
    </row>
    <row r="142" spans="2:3" ht="18" customHeight="1">
      <c r="B142" s="52" t="str">
        <f>D140</f>
        <v>[P2b]</v>
      </c>
      <c r="C142" s="53" t="s">
        <v>80</v>
      </c>
    </row>
    <row r="143" spans="2:3" ht="18" customHeight="1">
      <c r="B143" s="52" t="str">
        <f>E140</f>
        <v>[P2c]</v>
      </c>
      <c r="C143" s="53" t="s">
        <v>81</v>
      </c>
    </row>
    <row r="144" spans="2:3" ht="18" customHeight="1">
      <c r="B144" s="52" t="str">
        <f>F140</f>
        <v>[P2d]</v>
      </c>
      <c r="C144" s="53" t="s">
        <v>82</v>
      </c>
    </row>
    <row r="145" spans="2:14" ht="24.75" customHeight="1">
      <c r="B145" s="52" t="str">
        <f>G140</f>
        <v>[P2e]</v>
      </c>
      <c r="C145" s="91" t="s">
        <v>83</v>
      </c>
      <c r="D145" s="91"/>
      <c r="E145" s="91"/>
      <c r="F145" s="91"/>
      <c r="G145" s="91"/>
      <c r="H145" s="91"/>
      <c r="I145" s="91"/>
      <c r="J145" s="91"/>
      <c r="K145" s="91"/>
      <c r="L145" s="91"/>
      <c r="M145" s="91"/>
      <c r="N145" s="91"/>
    </row>
    <row r="146" spans="1:14" s="55" customFormat="1" ht="19.5" customHeight="1">
      <c r="A146" s="49" t="s">
        <v>84</v>
      </c>
      <c r="B146" s="54" t="s">
        <v>85</v>
      </c>
      <c r="C146" s="54"/>
      <c r="D146" s="54"/>
      <c r="E146" s="54"/>
      <c r="F146" s="54"/>
      <c r="G146" s="54"/>
      <c r="H146" s="54"/>
      <c r="I146" s="54"/>
      <c r="J146" s="54"/>
      <c r="K146" s="54"/>
      <c r="L146" s="81"/>
      <c r="M146" s="81"/>
      <c r="N146" s="81"/>
    </row>
    <row r="147" spans="1:14" ht="72" customHeight="1">
      <c r="A147" s="66"/>
      <c r="B147" s="78" t="s">
        <v>48</v>
      </c>
      <c r="C147" s="68" t="s">
        <v>55</v>
      </c>
      <c r="D147" s="84" t="s">
        <v>73</v>
      </c>
      <c r="E147" s="68" t="s">
        <v>57</v>
      </c>
      <c r="F147" s="68" t="s">
        <v>58</v>
      </c>
      <c r="G147" s="68" t="s">
        <v>51</v>
      </c>
      <c r="H147" s="68" t="s">
        <v>86</v>
      </c>
      <c r="I147" s="68" t="s">
        <v>87</v>
      </c>
      <c r="J147" s="68" t="s">
        <v>88</v>
      </c>
      <c r="K147" s="68" t="s">
        <v>89</v>
      </c>
      <c r="L147" s="92"/>
      <c r="M147" s="92"/>
      <c r="N147" s="92"/>
    </row>
    <row r="148" spans="1:12" ht="12.75" customHeight="1">
      <c r="A148" s="66"/>
      <c r="B148" s="22">
        <v>1998</v>
      </c>
      <c r="C148" s="26">
        <v>24088</v>
      </c>
      <c r="D148" s="36">
        <v>34902</v>
      </c>
      <c r="E148" s="72">
        <f>C148/D148</f>
        <v>0.6901610222909862</v>
      </c>
      <c r="F148" s="36">
        <f>D148*E148</f>
        <v>24088</v>
      </c>
      <c r="G148" s="70">
        <v>5556</v>
      </c>
      <c r="H148" s="93">
        <f>G148/D148</f>
        <v>0.15918858518136497</v>
      </c>
      <c r="I148" s="70">
        <v>431722</v>
      </c>
      <c r="J148" s="70">
        <v>64199</v>
      </c>
      <c r="K148" s="94">
        <f>G148/(I148+J148)</f>
        <v>0.011203397315298203</v>
      </c>
      <c r="L148" s="92"/>
    </row>
    <row r="149" spans="1:12" ht="12.75" customHeight="1">
      <c r="A149" s="66"/>
      <c r="B149" s="22">
        <v>1999</v>
      </c>
      <c r="C149" s="26">
        <v>26971</v>
      </c>
      <c r="D149" s="36">
        <v>44999</v>
      </c>
      <c r="E149" s="72">
        <f>C149/D149</f>
        <v>0.5993688748638859</v>
      </c>
      <c r="F149" s="36">
        <f>D149*E149</f>
        <v>26971</v>
      </c>
      <c r="G149" s="70">
        <v>6030</v>
      </c>
      <c r="H149" s="93">
        <f>G149/D149</f>
        <v>0.1340029778439521</v>
      </c>
      <c r="I149" s="70">
        <v>457209</v>
      </c>
      <c r="J149" s="70">
        <v>66057</v>
      </c>
      <c r="K149" s="94">
        <f aca="true" t="shared" si="9" ref="K149:K159">G149/(I149+J149)</f>
        <v>0.01152377567050028</v>
      </c>
      <c r="L149" s="92"/>
    </row>
    <row r="150" spans="1:12" ht="12.75" customHeight="1">
      <c r="A150" s="66"/>
      <c r="B150" s="22">
        <v>2000</v>
      </c>
      <c r="C150" s="26">
        <v>29626</v>
      </c>
      <c r="D150" s="36">
        <v>37554</v>
      </c>
      <c r="E150" s="72">
        <f>C150/D150</f>
        <v>0.7888906641103478</v>
      </c>
      <c r="F150" s="36">
        <f>D150*E150</f>
        <v>29626</v>
      </c>
      <c r="G150" s="70">
        <v>6598</v>
      </c>
      <c r="H150" s="93">
        <f>G150/D150</f>
        <v>0.17569366778505618</v>
      </c>
      <c r="I150" s="70">
        <v>485236</v>
      </c>
      <c r="J150" s="70">
        <v>69993</v>
      </c>
      <c r="K150" s="94">
        <f t="shared" si="9"/>
        <v>0.011883385053734586</v>
      </c>
      <c r="L150" s="92"/>
    </row>
    <row r="151" spans="1:12" ht="12.75" customHeight="1">
      <c r="A151" s="66"/>
      <c r="B151" s="22">
        <v>2001</v>
      </c>
      <c r="C151" s="70" t="s">
        <v>16</v>
      </c>
      <c r="D151" s="95">
        <v>22834</v>
      </c>
      <c r="E151" s="93">
        <f>AVERAGE(E148:E150)</f>
        <v>0.6928068537550733</v>
      </c>
      <c r="F151" s="36">
        <f>D151*E151</f>
        <v>15819.551698643345</v>
      </c>
      <c r="G151" s="70">
        <v>6415</v>
      </c>
      <c r="H151" s="93">
        <f>G151/D151</f>
        <v>0.28094070246124203</v>
      </c>
      <c r="I151" s="70">
        <v>521254</v>
      </c>
      <c r="J151" s="70">
        <v>79897</v>
      </c>
      <c r="K151" s="94">
        <f t="shared" si="9"/>
        <v>0.010671195756141135</v>
      </c>
      <c r="L151" s="92"/>
    </row>
    <row r="152" spans="1:12" ht="12.75" customHeight="1">
      <c r="A152" s="66"/>
      <c r="B152" s="22">
        <v>2002</v>
      </c>
      <c r="C152" s="70" t="s">
        <v>16</v>
      </c>
      <c r="D152" s="95">
        <v>35108</v>
      </c>
      <c r="E152" s="93">
        <f>E151</f>
        <v>0.6928068537550733</v>
      </c>
      <c r="F152" s="36">
        <f>D152*E152</f>
        <v>24323.063021633116</v>
      </c>
      <c r="G152" s="70">
        <v>5469</v>
      </c>
      <c r="H152" s="93">
        <f>G152/D152</f>
        <v>0.15577646120542327</v>
      </c>
      <c r="I152" s="70">
        <v>564159</v>
      </c>
      <c r="J152" s="70">
        <v>84782</v>
      </c>
      <c r="K152" s="94">
        <f t="shared" si="9"/>
        <v>0.008427576620987117</v>
      </c>
      <c r="L152" s="92"/>
    </row>
    <row r="153" spans="1:12" ht="12.75" customHeight="1">
      <c r="A153" s="66"/>
      <c r="B153" s="22">
        <v>2003</v>
      </c>
      <c r="C153" s="70" t="s">
        <v>16</v>
      </c>
      <c r="D153" s="95">
        <v>38752</v>
      </c>
      <c r="E153" s="93">
        <f aca="true" t="shared" si="10" ref="E153:E159">E152</f>
        <v>0.6928068537550733</v>
      </c>
      <c r="F153" s="36">
        <f>D153*E153</f>
        <v>26847.6511967166</v>
      </c>
      <c r="G153" s="70">
        <v>5331</v>
      </c>
      <c r="H153" s="93">
        <f>G153/D153</f>
        <v>0.13756709331131298</v>
      </c>
      <c r="I153" s="70">
        <v>608478</v>
      </c>
      <c r="J153" s="70">
        <v>82751</v>
      </c>
      <c r="K153" s="94">
        <f t="shared" si="9"/>
        <v>0.007712350031610363</v>
      </c>
      <c r="L153" s="92"/>
    </row>
    <row r="154" spans="1:12" ht="12.75" customHeight="1">
      <c r="A154" s="66"/>
      <c r="B154" s="22">
        <v>2004</v>
      </c>
      <c r="C154" s="70" t="s">
        <v>16</v>
      </c>
      <c r="D154" s="95">
        <v>8700</v>
      </c>
      <c r="E154" s="93">
        <f t="shared" si="10"/>
        <v>0.6928068537550733</v>
      </c>
      <c r="F154" s="36">
        <f>D154*E154</f>
        <v>6027.419627669138</v>
      </c>
      <c r="G154" s="70">
        <v>5535</v>
      </c>
      <c r="H154" s="93">
        <f>G154/D154</f>
        <v>0.6362068965517241</v>
      </c>
      <c r="I154" s="70">
        <v>649147</v>
      </c>
      <c r="J154" s="70">
        <v>91347</v>
      </c>
      <c r="K154" s="94">
        <f t="shared" si="9"/>
        <v>0.007474739835839318</v>
      </c>
      <c r="L154" s="92"/>
    </row>
    <row r="155" spans="1:12" ht="12.75" customHeight="1">
      <c r="A155" s="66"/>
      <c r="B155" s="22">
        <v>2005</v>
      </c>
      <c r="C155" s="70" t="s">
        <v>16</v>
      </c>
      <c r="D155" s="95">
        <v>11550</v>
      </c>
      <c r="E155" s="93">
        <f t="shared" si="10"/>
        <v>0.6928068537550733</v>
      </c>
      <c r="F155" s="36">
        <f>D155*E155</f>
        <v>8001.919160871097</v>
      </c>
      <c r="G155" s="70">
        <v>6051</v>
      </c>
      <c r="H155" s="93">
        <f>G155/D155</f>
        <v>0.5238961038961039</v>
      </c>
      <c r="I155" s="70">
        <v>687431</v>
      </c>
      <c r="J155" s="70">
        <v>91332</v>
      </c>
      <c r="K155" s="94">
        <f t="shared" si="9"/>
        <v>0.007770014754167828</v>
      </c>
      <c r="L155" s="92"/>
    </row>
    <row r="156" spans="1:12" ht="12.75" customHeight="1">
      <c r="A156" s="66"/>
      <c r="B156" s="22">
        <v>2006</v>
      </c>
      <c r="C156" s="70" t="s">
        <v>16</v>
      </c>
      <c r="D156" s="95">
        <v>33356</v>
      </c>
      <c r="E156" s="93">
        <f t="shared" si="10"/>
        <v>0.6928068537550733</v>
      </c>
      <c r="F156" s="36">
        <f>D156*E156</f>
        <v>23109.265413854228</v>
      </c>
      <c r="G156" s="70">
        <v>7871</v>
      </c>
      <c r="H156" s="93">
        <f>G156/D156</f>
        <v>0.23596954071231563</v>
      </c>
      <c r="I156" s="70">
        <v>733176</v>
      </c>
      <c r="J156" s="70">
        <v>96246</v>
      </c>
      <c r="K156" s="94">
        <f t="shared" si="9"/>
        <v>0.009489741048585642</v>
      </c>
      <c r="L156" s="92"/>
    </row>
    <row r="157" spans="1:12" ht="12.75" customHeight="1">
      <c r="A157" s="66"/>
      <c r="B157" s="22">
        <v>2007</v>
      </c>
      <c r="C157" s="76" t="s">
        <v>16</v>
      </c>
      <c r="D157" s="95">
        <v>25841</v>
      </c>
      <c r="E157" s="93">
        <f t="shared" si="10"/>
        <v>0.6928068537550733</v>
      </c>
      <c r="F157" s="36">
        <f>D157*E157</f>
        <v>17902.82190788485</v>
      </c>
      <c r="G157" s="70">
        <v>10881</v>
      </c>
      <c r="H157" s="93">
        <f>G157/D157</f>
        <v>0.42107503579582833</v>
      </c>
      <c r="I157" s="70">
        <v>773818</v>
      </c>
      <c r="J157" s="70">
        <v>98231</v>
      </c>
      <c r="K157" s="94">
        <f t="shared" si="9"/>
        <v>0.01247750986469797</v>
      </c>
      <c r="L157" s="92"/>
    </row>
    <row r="158" spans="1:12" ht="12.75" customHeight="1">
      <c r="A158" s="66"/>
      <c r="B158" s="22">
        <v>2008</v>
      </c>
      <c r="C158" s="76" t="s">
        <v>16</v>
      </c>
      <c r="D158" s="95">
        <v>25069</v>
      </c>
      <c r="E158" s="93">
        <f t="shared" si="10"/>
        <v>0.6928068537550733</v>
      </c>
      <c r="F158" s="36">
        <f>D158*E158</f>
        <v>17367.975016785935</v>
      </c>
      <c r="G158" s="70">
        <v>12356</v>
      </c>
      <c r="H158" s="93">
        <f>G158/D158</f>
        <v>0.4928796521600383</v>
      </c>
      <c r="I158" s="70">
        <v>821078</v>
      </c>
      <c r="J158" s="70">
        <v>108475</v>
      </c>
      <c r="K158" s="94">
        <f t="shared" si="9"/>
        <v>0.013292410438135319</v>
      </c>
      <c r="L158" s="92"/>
    </row>
    <row r="159" spans="1:12" ht="12.75" customHeight="1">
      <c r="A159" s="66"/>
      <c r="B159" s="22">
        <v>2009</v>
      </c>
      <c r="C159" s="76" t="s">
        <v>16</v>
      </c>
      <c r="D159" s="95">
        <v>-2277</v>
      </c>
      <c r="E159" s="93">
        <f t="shared" si="10"/>
        <v>0.6928068537550733</v>
      </c>
      <c r="F159" s="36">
        <f>D159*E159</f>
        <v>-1577.521206000302</v>
      </c>
      <c r="G159" s="70">
        <v>6632</v>
      </c>
      <c r="H159" s="96" t="s">
        <v>17</v>
      </c>
      <c r="I159" s="70">
        <v>855865</v>
      </c>
      <c r="J159" s="70">
        <v>113894</v>
      </c>
      <c r="K159" s="94">
        <f t="shared" si="9"/>
        <v>0.00683881252971099</v>
      </c>
      <c r="L159" s="92"/>
    </row>
    <row r="160" spans="1:12" ht="12.75" customHeight="1">
      <c r="A160" s="77"/>
      <c r="B160" s="22" t="s">
        <v>90</v>
      </c>
      <c r="C160" s="76"/>
      <c r="D160" s="70"/>
      <c r="E160" s="75"/>
      <c r="F160" s="26"/>
      <c r="G160" s="70"/>
      <c r="H160" s="97">
        <f>AVERAGE(H148:H159)</f>
        <v>0.3048360651731238</v>
      </c>
      <c r="I160" s="70"/>
      <c r="J160" s="70"/>
      <c r="K160" s="98">
        <f>AVERAGE(K148:K159)</f>
        <v>0.009897075743284064</v>
      </c>
      <c r="L160" s="92"/>
    </row>
    <row r="161" spans="1:12" ht="18" customHeight="1">
      <c r="A161" s="77"/>
      <c r="B161" s="78" t="s">
        <v>18</v>
      </c>
      <c r="C161" s="79" t="s">
        <v>91</v>
      </c>
      <c r="D161" s="79" t="s">
        <v>92</v>
      </c>
      <c r="E161" s="79" t="s">
        <v>93</v>
      </c>
      <c r="F161" s="79" t="s">
        <v>94</v>
      </c>
      <c r="G161" s="79" t="s">
        <v>95</v>
      </c>
      <c r="H161" s="79"/>
      <c r="I161" s="79" t="s">
        <v>96</v>
      </c>
      <c r="J161" s="79" t="s">
        <v>97</v>
      </c>
      <c r="K161" s="68"/>
      <c r="L161" s="92"/>
    </row>
    <row r="162" spans="2:13" ht="18" customHeight="1">
      <c r="B162" s="52" t="str">
        <f>C161</f>
        <v>[P3a]</v>
      </c>
      <c r="C162" s="53" t="s">
        <v>98</v>
      </c>
      <c r="D162" s="53"/>
      <c r="E162" s="53"/>
      <c r="F162" s="53"/>
      <c r="G162" s="53"/>
      <c r="H162" s="53"/>
      <c r="I162" s="53"/>
      <c r="J162" s="53"/>
      <c r="K162" s="53"/>
      <c r="L162" s="53"/>
      <c r="M162" s="99"/>
    </row>
    <row r="163" spans="2:14" ht="24.75" customHeight="1">
      <c r="B163" s="52" t="str">
        <f>D161</f>
        <v>[P3b]</v>
      </c>
      <c r="C163" s="48" t="s">
        <v>99</v>
      </c>
      <c r="D163" s="48"/>
      <c r="E163" s="48"/>
      <c r="F163" s="48"/>
      <c r="G163" s="48"/>
      <c r="H163" s="48"/>
      <c r="I163" s="48"/>
      <c r="J163" s="48"/>
      <c r="K163" s="48"/>
      <c r="L163" s="48"/>
      <c r="M163" s="48"/>
      <c r="N163" s="48"/>
    </row>
    <row r="164" spans="2:13" ht="18" customHeight="1">
      <c r="B164" s="52" t="str">
        <f>E161</f>
        <v>[P3c]</v>
      </c>
      <c r="C164" s="53" t="s">
        <v>67</v>
      </c>
      <c r="D164" s="53"/>
      <c r="E164" s="53"/>
      <c r="F164" s="53"/>
      <c r="G164" s="53"/>
      <c r="H164" s="53"/>
      <c r="I164" s="53"/>
      <c r="J164" s="53"/>
      <c r="K164" s="53"/>
      <c r="L164" s="53"/>
      <c r="M164" s="53"/>
    </row>
    <row r="165" spans="2:13" ht="18" customHeight="1">
      <c r="B165" s="52" t="str">
        <f>F161</f>
        <v>[P3d]</v>
      </c>
      <c r="C165" s="53" t="s">
        <v>70</v>
      </c>
      <c r="D165" s="53"/>
      <c r="E165" s="53"/>
      <c r="F165" s="53"/>
      <c r="G165" s="53"/>
      <c r="H165" s="53"/>
      <c r="I165" s="53"/>
      <c r="J165" s="53"/>
      <c r="K165" s="53"/>
      <c r="L165" s="53"/>
      <c r="M165" s="53"/>
    </row>
    <row r="166" spans="2:13" ht="18" customHeight="1">
      <c r="B166" s="52" t="str">
        <f>G161</f>
        <v>[P3e]</v>
      </c>
      <c r="C166" s="53" t="s">
        <v>98</v>
      </c>
      <c r="D166" s="53"/>
      <c r="E166" s="53"/>
      <c r="F166" s="53"/>
      <c r="G166" s="53"/>
      <c r="H166" s="53"/>
      <c r="I166" s="53"/>
      <c r="J166" s="53"/>
      <c r="K166" s="53"/>
      <c r="L166" s="53"/>
      <c r="M166" s="53"/>
    </row>
    <row r="167" spans="2:3" ht="18" customHeight="1">
      <c r="B167" s="52" t="str">
        <f>I161</f>
        <v>[P3f]</v>
      </c>
      <c r="C167" s="53" t="s">
        <v>100</v>
      </c>
    </row>
    <row r="168" spans="2:4" ht="18" customHeight="1">
      <c r="B168" s="52" t="str">
        <f>J161</f>
        <v>[P3g]</v>
      </c>
      <c r="C168" s="53" t="s">
        <v>101</v>
      </c>
      <c r="D168" s="53"/>
    </row>
    <row r="169" spans="1:14" s="55" customFormat="1" ht="19.5" customHeight="1">
      <c r="A169" s="80" t="s">
        <v>102</v>
      </c>
      <c r="B169" s="54" t="s">
        <v>103</v>
      </c>
      <c r="C169" s="54"/>
      <c r="D169" s="54"/>
      <c r="E169" s="54"/>
      <c r="F169" s="54"/>
      <c r="G169" s="54"/>
      <c r="H169" s="54"/>
      <c r="I169" s="54"/>
      <c r="J169" s="54"/>
      <c r="K169" s="54"/>
      <c r="L169" s="81"/>
      <c r="M169" s="81"/>
      <c r="N169" s="81"/>
    </row>
    <row r="170" spans="1:9" ht="18" customHeight="1">
      <c r="A170" s="100"/>
      <c r="B170" s="101" t="s">
        <v>48</v>
      </c>
      <c r="C170" s="62" t="s">
        <v>104</v>
      </c>
      <c r="D170" s="63"/>
      <c r="E170" s="63" t="s">
        <v>105</v>
      </c>
      <c r="F170" s="63" t="s">
        <v>106</v>
      </c>
      <c r="G170" s="62" t="s">
        <v>107</v>
      </c>
      <c r="H170" s="63"/>
      <c r="I170" s="63"/>
    </row>
    <row r="171" spans="1:10" ht="60" customHeight="1">
      <c r="A171" s="64"/>
      <c r="B171" s="67"/>
      <c r="C171" s="68" t="s">
        <v>55</v>
      </c>
      <c r="D171" s="84" t="s">
        <v>73</v>
      </c>
      <c r="E171" s="68" t="s">
        <v>57</v>
      </c>
      <c r="F171" s="68" t="s">
        <v>58</v>
      </c>
      <c r="G171" s="84" t="s">
        <v>73</v>
      </c>
      <c r="H171" s="68" t="s">
        <v>108</v>
      </c>
      <c r="I171" s="68" t="s">
        <v>58</v>
      </c>
      <c r="J171" s="92"/>
    </row>
    <row r="172" spans="1:10" ht="12.75" customHeight="1">
      <c r="A172" s="64"/>
      <c r="B172" s="22">
        <v>1998</v>
      </c>
      <c r="C172" s="102">
        <v>1759</v>
      </c>
      <c r="D172" s="103">
        <v>2066.4</v>
      </c>
      <c r="E172" s="72">
        <f>C172/D172</f>
        <v>0.8512388695315524</v>
      </c>
      <c r="F172" s="104">
        <f>D172*E172</f>
        <v>1759</v>
      </c>
      <c r="G172" s="102">
        <v>1500611</v>
      </c>
      <c r="H172" s="75">
        <f>E172</f>
        <v>0.8512388695315524</v>
      </c>
      <c r="I172" s="104">
        <f>G172*H172</f>
        <v>1277378.4112466124</v>
      </c>
      <c r="J172" s="92"/>
    </row>
    <row r="173" spans="1:10" ht="12.75" customHeight="1">
      <c r="A173" s="64"/>
      <c r="B173" s="22">
        <v>1999</v>
      </c>
      <c r="C173" s="102">
        <v>1894.7</v>
      </c>
      <c r="D173" s="103">
        <v>2243</v>
      </c>
      <c r="E173" s="72">
        <f>C173/D173</f>
        <v>0.8447168970129292</v>
      </c>
      <c r="F173" s="104">
        <f aca="true" t="shared" si="11" ref="F173:F183">D173*E173</f>
        <v>1894.7</v>
      </c>
      <c r="G173" s="102">
        <v>1618528</v>
      </c>
      <c r="H173" s="75">
        <f>E173</f>
        <v>0.8447168970129292</v>
      </c>
      <c r="I173" s="104">
        <f aca="true" t="shared" si="12" ref="I173:I183">G173*H173</f>
        <v>1367197.9498885423</v>
      </c>
      <c r="J173" s="92"/>
    </row>
    <row r="174" spans="1:10" ht="12.75" customHeight="1">
      <c r="A174" s="64"/>
      <c r="B174" s="22">
        <v>2000</v>
      </c>
      <c r="C174" s="102">
        <v>2048</v>
      </c>
      <c r="D174" s="103">
        <v>2436.8</v>
      </c>
      <c r="E174" s="72">
        <f>C174/D174</f>
        <v>0.840446487196323</v>
      </c>
      <c r="F174" s="104">
        <f t="shared" si="11"/>
        <v>2048</v>
      </c>
      <c r="G174" s="102">
        <v>1787110</v>
      </c>
      <c r="H174" s="75">
        <f>E174</f>
        <v>0.840446487196323</v>
      </c>
      <c r="I174" s="104">
        <f t="shared" si="12"/>
        <v>1501970.3217334207</v>
      </c>
      <c r="J174" s="92"/>
    </row>
    <row r="175" spans="1:10" ht="12.75" customHeight="1">
      <c r="A175" s="64"/>
      <c r="B175" s="22">
        <v>2001</v>
      </c>
      <c r="C175" s="70" t="s">
        <v>16</v>
      </c>
      <c r="D175" s="103">
        <v>2544.9</v>
      </c>
      <c r="E175" s="75">
        <f>TREND(E172:E174,B148:B150,B151)</f>
        <v>0.834675035578373</v>
      </c>
      <c r="F175" s="104">
        <f t="shared" si="11"/>
        <v>2124.1644980434016</v>
      </c>
      <c r="G175" s="102">
        <v>1867499</v>
      </c>
      <c r="H175" s="75">
        <f>E175</f>
        <v>0.834675035578373</v>
      </c>
      <c r="I175" s="104">
        <f t="shared" si="12"/>
        <v>1558754.794267576</v>
      </c>
      <c r="J175" s="92"/>
    </row>
    <row r="176" spans="1:10" ht="12.75" customHeight="1">
      <c r="A176" s="64"/>
      <c r="B176" s="22">
        <v>2002</v>
      </c>
      <c r="C176" s="70" t="s">
        <v>16</v>
      </c>
      <c r="D176" s="103">
        <v>2688.4</v>
      </c>
      <c r="E176" s="75">
        <f>TREND(E173:E175,B149:B151,B152)</f>
        <v>0.8299042784946522</v>
      </c>
      <c r="F176" s="104">
        <f t="shared" si="11"/>
        <v>2231.114662305023</v>
      </c>
      <c r="G176" s="102">
        <v>1938517</v>
      </c>
      <c r="H176" s="75">
        <f>E176</f>
        <v>0.8299042784946522</v>
      </c>
      <c r="I176" s="104">
        <f t="shared" si="12"/>
        <v>1608783.5522346178</v>
      </c>
      <c r="J176" s="92"/>
    </row>
    <row r="177" spans="1:10" ht="12.75" customHeight="1">
      <c r="A177" s="64"/>
      <c r="B177" s="22">
        <v>2003</v>
      </c>
      <c r="C177" s="70" t="s">
        <v>16</v>
      </c>
      <c r="D177" s="103">
        <v>2821.8</v>
      </c>
      <c r="E177" s="75">
        <f>TREND(E174:E176,B150:B152,B153)</f>
        <v>0.8244663917214456</v>
      </c>
      <c r="F177" s="104">
        <f t="shared" si="11"/>
        <v>2326.4792641595755</v>
      </c>
      <c r="G177" s="102">
        <v>2042818</v>
      </c>
      <c r="H177" s="75">
        <f>E177</f>
        <v>0.8244663917214456</v>
      </c>
      <c r="I177" s="104">
        <f t="shared" si="12"/>
        <v>1684234.7854036202</v>
      </c>
      <c r="J177" s="92"/>
    </row>
    <row r="178" spans="1:10" ht="12.75" customHeight="1">
      <c r="A178" s="64"/>
      <c r="B178" s="22">
        <v>2004</v>
      </c>
      <c r="C178" s="70" t="s">
        <v>16</v>
      </c>
      <c r="D178" s="103">
        <v>3006.1</v>
      </c>
      <c r="E178" s="75">
        <f>TREND(E175:E177,B151:B153,B154)</f>
        <v>0.819473258074563</v>
      </c>
      <c r="F178" s="104">
        <f t="shared" si="11"/>
        <v>2463.4185610979434</v>
      </c>
      <c r="G178" s="102">
        <v>2165652</v>
      </c>
      <c r="H178" s="75">
        <f>E178</f>
        <v>0.819473258074563</v>
      </c>
      <c r="I178" s="104">
        <f t="shared" si="12"/>
        <v>1774693.9002956934</v>
      </c>
      <c r="J178" s="92"/>
    </row>
    <row r="179" spans="1:10" ht="12.75" customHeight="1">
      <c r="A179" s="64"/>
      <c r="B179" s="22">
        <v>2005</v>
      </c>
      <c r="C179" s="70" t="s">
        <v>16</v>
      </c>
      <c r="D179" s="103">
        <v>3254.9000000000005</v>
      </c>
      <c r="E179" s="75">
        <f>TREND(E176:E178,B152:B154,B155)</f>
        <v>0.8141836223434638</v>
      </c>
      <c r="F179" s="104">
        <f t="shared" si="11"/>
        <v>2650.0862723657406</v>
      </c>
      <c r="G179" s="102">
        <v>2310492</v>
      </c>
      <c r="H179" s="75">
        <f>E179</f>
        <v>0.8141836223434638</v>
      </c>
      <c r="I179" s="104">
        <f t="shared" si="12"/>
        <v>1881164.7459555943</v>
      </c>
      <c r="J179" s="92"/>
    </row>
    <row r="180" spans="1:10" ht="12.75" customHeight="1">
      <c r="A180" s="64"/>
      <c r="B180" s="22">
        <v>2006</v>
      </c>
      <c r="C180" s="70" t="s">
        <v>16</v>
      </c>
      <c r="D180" s="103">
        <v>3494.9</v>
      </c>
      <c r="E180" s="75">
        <f>TREND(E177:E179,B153:B155,B156)</f>
        <v>0.8090916546685083</v>
      </c>
      <c r="F180" s="104">
        <f t="shared" si="11"/>
        <v>2827.69442390097</v>
      </c>
      <c r="G180" s="102">
        <v>2472230</v>
      </c>
      <c r="H180" s="75">
        <f>E180</f>
        <v>0.8090916546685083</v>
      </c>
      <c r="I180" s="104">
        <f t="shared" si="12"/>
        <v>2000260.6614211262</v>
      </c>
      <c r="J180" s="92"/>
    </row>
    <row r="181" spans="1:10" ht="12.75" customHeight="1">
      <c r="A181" s="64"/>
      <c r="B181" s="22">
        <v>2007</v>
      </c>
      <c r="C181" s="105" t="s">
        <v>16</v>
      </c>
      <c r="D181" s="103">
        <v>3654.7999999999997</v>
      </c>
      <c r="E181" s="75">
        <f>TREND(E178:E180,B154:B156,B157)</f>
        <v>0.8038679082894546</v>
      </c>
      <c r="F181" s="104">
        <f t="shared" si="11"/>
        <v>2937.976431216299</v>
      </c>
      <c r="G181" s="102">
        <v>2643285</v>
      </c>
      <c r="H181" s="75">
        <f>E181</f>
        <v>0.8038679082894546</v>
      </c>
      <c r="I181" s="104">
        <f t="shared" si="12"/>
        <v>2124851.983962891</v>
      </c>
      <c r="J181" s="92"/>
    </row>
    <row r="182" spans="1:10" ht="12.75" customHeight="1">
      <c r="A182" s="64"/>
      <c r="B182" s="22">
        <v>2008</v>
      </c>
      <c r="C182" s="105" t="s">
        <v>16</v>
      </c>
      <c r="D182" s="103">
        <v>3747.3</v>
      </c>
      <c r="E182" s="75">
        <f>TREND(E179:E181,B155:B157,B158)</f>
        <v>0.7987320143797998</v>
      </c>
      <c r="F182" s="104">
        <f t="shared" si="11"/>
        <v>2993.088477485424</v>
      </c>
      <c r="G182" s="102">
        <v>2750460</v>
      </c>
      <c r="H182" s="75">
        <f>E182</f>
        <v>0.7987320143797998</v>
      </c>
      <c r="I182" s="104">
        <f t="shared" si="12"/>
        <v>2196880.456271064</v>
      </c>
      <c r="J182" s="92"/>
    </row>
    <row r="183" spans="1:10" ht="12.75" customHeight="1">
      <c r="A183" s="64"/>
      <c r="B183" s="22">
        <v>2009</v>
      </c>
      <c r="C183" s="105" t="s">
        <v>16</v>
      </c>
      <c r="D183" s="103">
        <v>3782.8999999999996</v>
      </c>
      <c r="E183" s="75">
        <f>TREND(E180:E182,B156:B158,B159)</f>
        <v>0.793537552157213</v>
      </c>
      <c r="F183" s="104">
        <f t="shared" si="11"/>
        <v>3001.8732060555208</v>
      </c>
      <c r="G183" s="102">
        <v>2717586</v>
      </c>
      <c r="H183" s="75">
        <f>E183</f>
        <v>0.793537552157213</v>
      </c>
      <c r="I183" s="104">
        <f t="shared" si="12"/>
        <v>2156506.5422167117</v>
      </c>
      <c r="J183" s="92"/>
    </row>
    <row r="184" spans="1:10" ht="18" customHeight="1">
      <c r="A184" s="77"/>
      <c r="B184" s="78" t="s">
        <v>18</v>
      </c>
      <c r="C184" s="79" t="s">
        <v>109</v>
      </c>
      <c r="D184" s="79" t="s">
        <v>110</v>
      </c>
      <c r="E184" s="79" t="s">
        <v>111</v>
      </c>
      <c r="F184" s="79" t="s">
        <v>112</v>
      </c>
      <c r="G184" s="79" t="s">
        <v>113</v>
      </c>
      <c r="H184" s="68" t="s">
        <v>114</v>
      </c>
      <c r="I184" s="68" t="s">
        <v>114</v>
      </c>
      <c r="J184" s="92"/>
    </row>
    <row r="185" spans="1:14" ht="18" customHeight="1">
      <c r="A185" s="77"/>
      <c r="B185" s="106" t="str">
        <f>C184</f>
        <v>[P4a]</v>
      </c>
      <c r="C185" s="107" t="s">
        <v>115</v>
      </c>
      <c r="D185" s="107"/>
      <c r="E185" s="107"/>
      <c r="F185" s="107"/>
      <c r="G185" s="107"/>
      <c r="H185" s="107"/>
      <c r="I185" s="107"/>
      <c r="J185" s="107"/>
      <c r="K185" s="107"/>
      <c r="L185" s="107"/>
      <c r="M185" s="107"/>
      <c r="N185" s="107"/>
    </row>
    <row r="186" spans="1:14" ht="24.75" customHeight="1">
      <c r="A186" s="77"/>
      <c r="B186" s="106" t="str">
        <f>D184</f>
        <v>[P4b]</v>
      </c>
      <c r="C186" s="107" t="s">
        <v>116</v>
      </c>
      <c r="D186" s="107"/>
      <c r="E186" s="107"/>
      <c r="F186" s="107"/>
      <c r="G186" s="107"/>
      <c r="H186" s="107"/>
      <c r="I186" s="107"/>
      <c r="J186" s="107"/>
      <c r="K186" s="107"/>
      <c r="L186" s="107"/>
      <c r="M186" s="107"/>
      <c r="N186" s="107"/>
    </row>
    <row r="187" spans="1:14" ht="18" customHeight="1">
      <c r="A187" s="77"/>
      <c r="B187" s="52" t="str">
        <f>E184</f>
        <v>[P4c]</v>
      </c>
      <c r="C187" s="53" t="s">
        <v>117</v>
      </c>
      <c r="D187" s="108"/>
      <c r="E187" s="108"/>
      <c r="F187" s="108"/>
      <c r="G187" s="108"/>
      <c r="H187" s="108"/>
      <c r="I187" s="108"/>
      <c r="J187" s="108"/>
      <c r="K187" s="108"/>
      <c r="L187" s="108"/>
      <c r="M187" s="108"/>
      <c r="N187" s="108"/>
    </row>
    <row r="188" spans="1:14" ht="18" customHeight="1">
      <c r="A188" s="77"/>
      <c r="B188" s="52" t="str">
        <f>F184</f>
        <v>[P4d]</v>
      </c>
      <c r="C188" s="53" t="s">
        <v>70</v>
      </c>
      <c r="D188" s="108"/>
      <c r="E188" s="108"/>
      <c r="F188" s="108"/>
      <c r="G188" s="108"/>
      <c r="H188" s="108"/>
      <c r="I188" s="108"/>
      <c r="J188" s="108"/>
      <c r="K188" s="108"/>
      <c r="L188" s="108"/>
      <c r="M188" s="108"/>
      <c r="N188" s="108"/>
    </row>
    <row r="189" spans="2:14" ht="24.75" customHeight="1">
      <c r="B189" s="52" t="str">
        <f>G184</f>
        <v>[P4e]</v>
      </c>
      <c r="C189" s="48" t="s">
        <v>118</v>
      </c>
      <c r="D189" s="48"/>
      <c r="E189" s="48"/>
      <c r="F189" s="48"/>
      <c r="G189" s="48"/>
      <c r="H189" s="48"/>
      <c r="I189" s="48"/>
      <c r="J189" s="48"/>
      <c r="K189" s="48"/>
      <c r="L189" s="48"/>
      <c r="M189" s="48"/>
      <c r="N189" s="48"/>
    </row>
    <row r="190" spans="2:14" ht="36" customHeight="1">
      <c r="B190" s="52" t="str">
        <f>H184</f>
        <v>[P4f]</v>
      </c>
      <c r="C190" s="48" t="s">
        <v>119</v>
      </c>
      <c r="D190" s="48"/>
      <c r="E190" s="48"/>
      <c r="F190" s="48"/>
      <c r="G190" s="48"/>
      <c r="H190" s="48"/>
      <c r="I190" s="48"/>
      <c r="J190" s="48"/>
      <c r="K190" s="48"/>
      <c r="L190" s="48"/>
      <c r="M190" s="48"/>
      <c r="N190" s="48"/>
    </row>
    <row r="191" spans="1:14" s="51" customFormat="1" ht="18" customHeight="1">
      <c r="A191" s="54" t="s">
        <v>120</v>
      </c>
      <c r="B191" s="54"/>
      <c r="C191" s="50"/>
      <c r="D191" s="50"/>
      <c r="E191" s="50"/>
      <c r="F191" s="50"/>
      <c r="G191" s="50"/>
      <c r="H191" s="50"/>
      <c r="I191" s="50"/>
      <c r="J191" s="50"/>
      <c r="K191" s="50"/>
      <c r="L191" s="50"/>
      <c r="M191" s="50"/>
      <c r="N191" s="50"/>
    </row>
    <row r="192" spans="1:14" s="53" customFormat="1" ht="24.75" customHeight="1">
      <c r="A192" s="52" t="s">
        <v>121</v>
      </c>
      <c r="B192" s="109" t="s">
        <v>122</v>
      </c>
      <c r="C192" s="109"/>
      <c r="D192" s="109"/>
      <c r="E192" s="109"/>
      <c r="F192" s="109"/>
      <c r="G192" s="109"/>
      <c r="H192" s="109"/>
      <c r="I192" s="109"/>
      <c r="J192" s="109"/>
      <c r="K192" s="109"/>
      <c r="L192" s="109"/>
      <c r="M192" s="109"/>
      <c r="N192" s="109"/>
    </row>
    <row r="193" spans="1:14" ht="48" customHeight="1">
      <c r="A193" s="52" t="s">
        <v>123</v>
      </c>
      <c r="B193" s="109" t="s">
        <v>124</v>
      </c>
      <c r="C193" s="109"/>
      <c r="D193" s="109"/>
      <c r="E193" s="109"/>
      <c r="F193" s="109"/>
      <c r="G193" s="109"/>
      <c r="H193" s="109"/>
      <c r="I193" s="109"/>
      <c r="J193" s="109"/>
      <c r="K193" s="109"/>
      <c r="L193" s="109"/>
      <c r="M193" s="109"/>
      <c r="N193" s="109"/>
    </row>
    <row r="194" spans="1:14" ht="48" customHeight="1">
      <c r="A194" s="52" t="s">
        <v>125</v>
      </c>
      <c r="B194" s="109" t="s">
        <v>126</v>
      </c>
      <c r="C194" s="109"/>
      <c r="D194" s="109"/>
      <c r="E194" s="109"/>
      <c r="F194" s="109"/>
      <c r="G194" s="109"/>
      <c r="H194" s="109"/>
      <c r="I194" s="109"/>
      <c r="J194" s="109"/>
      <c r="K194" s="109"/>
      <c r="L194" s="109"/>
      <c r="M194" s="109"/>
      <c r="N194" s="109"/>
    </row>
    <row r="195" spans="1:14" ht="24.75" customHeight="1">
      <c r="A195" s="52" t="s">
        <v>127</v>
      </c>
      <c r="B195" s="109" t="s">
        <v>128</v>
      </c>
      <c r="C195" s="109"/>
      <c r="D195" s="109"/>
      <c r="E195" s="109"/>
      <c r="F195" s="109"/>
      <c r="G195" s="109"/>
      <c r="H195" s="109"/>
      <c r="I195" s="109"/>
      <c r="J195" s="109"/>
      <c r="K195" s="109"/>
      <c r="L195" s="109"/>
      <c r="M195" s="109"/>
      <c r="N195" s="109"/>
    </row>
    <row r="196" spans="1:14" ht="48" customHeight="1">
      <c r="A196" s="52" t="s">
        <v>129</v>
      </c>
      <c r="B196" s="109" t="s">
        <v>130</v>
      </c>
      <c r="C196" s="109"/>
      <c r="D196" s="109"/>
      <c r="E196" s="109"/>
      <c r="F196" s="109"/>
      <c r="G196" s="109"/>
      <c r="H196" s="109"/>
      <c r="I196" s="109"/>
      <c r="J196" s="109"/>
      <c r="K196" s="109"/>
      <c r="L196" s="109"/>
      <c r="M196" s="109"/>
      <c r="N196" s="109"/>
    </row>
    <row r="197" spans="1:14" ht="24.75" customHeight="1">
      <c r="A197" s="52" t="s">
        <v>131</v>
      </c>
      <c r="B197" s="109" t="s">
        <v>132</v>
      </c>
      <c r="C197" s="109"/>
      <c r="D197" s="109"/>
      <c r="E197" s="109"/>
      <c r="F197" s="109"/>
      <c r="G197" s="109"/>
      <c r="H197" s="109"/>
      <c r="I197" s="109"/>
      <c r="J197" s="109"/>
      <c r="K197" s="109"/>
      <c r="L197" s="109"/>
      <c r="M197" s="109"/>
      <c r="N197" s="109"/>
    </row>
    <row r="198" spans="1:14" ht="36.75" customHeight="1">
      <c r="A198" s="52" t="s">
        <v>133</v>
      </c>
      <c r="B198" s="109" t="s">
        <v>134</v>
      </c>
      <c r="C198" s="109"/>
      <c r="D198" s="109"/>
      <c r="E198" s="109"/>
      <c r="F198" s="109"/>
      <c r="G198" s="109"/>
      <c r="H198" s="109"/>
      <c r="I198" s="109"/>
      <c r="J198" s="109"/>
      <c r="K198" s="109"/>
      <c r="L198" s="109"/>
      <c r="M198" s="109"/>
      <c r="N198" s="109"/>
    </row>
    <row r="199" spans="1:12" ht="18" customHeight="1">
      <c r="A199" s="110" t="s">
        <v>135</v>
      </c>
      <c r="B199" s="110"/>
      <c r="C199" s="110"/>
      <c r="D199" s="110"/>
      <c r="E199" s="110"/>
      <c r="F199" s="110"/>
      <c r="G199" s="110"/>
      <c r="H199" s="110"/>
      <c r="I199" s="110"/>
      <c r="J199" s="110"/>
      <c r="K199" s="110"/>
      <c r="L199" s="110"/>
    </row>
    <row r="222" ht="11.25">
      <c r="A222" s="111"/>
    </row>
  </sheetData>
  <sheetProtection/>
  <mergeCells count="43">
    <mergeCell ref="A199:L199"/>
    <mergeCell ref="B193:N193"/>
    <mergeCell ref="B194:N194"/>
    <mergeCell ref="B195:N195"/>
    <mergeCell ref="B196:N196"/>
    <mergeCell ref="B197:N197"/>
    <mergeCell ref="B198:N198"/>
    <mergeCell ref="C185:N185"/>
    <mergeCell ref="C186:N186"/>
    <mergeCell ref="C189:N189"/>
    <mergeCell ref="C190:N190"/>
    <mergeCell ref="A191:B191"/>
    <mergeCell ref="B192:N192"/>
    <mergeCell ref="C145:N145"/>
    <mergeCell ref="B146:K146"/>
    <mergeCell ref="A147:A159"/>
    <mergeCell ref="C163:N163"/>
    <mergeCell ref="B169:K169"/>
    <mergeCell ref="B170:B171"/>
    <mergeCell ref="C170:F170"/>
    <mergeCell ref="G170:I170"/>
    <mergeCell ref="A105:A118"/>
    <mergeCell ref="B105:B106"/>
    <mergeCell ref="C105:F105"/>
    <mergeCell ref="G105:J105"/>
    <mergeCell ref="C124:N124"/>
    <mergeCell ref="B126:K126"/>
    <mergeCell ref="L4:N4"/>
    <mergeCell ref="B89:N89"/>
    <mergeCell ref="B94:N94"/>
    <mergeCell ref="B99:N99"/>
    <mergeCell ref="A103:N103"/>
    <mergeCell ref="B104:K104"/>
    <mergeCell ref="A1:N1"/>
    <mergeCell ref="A2:N2"/>
    <mergeCell ref="A3:A5"/>
    <mergeCell ref="B3:F4"/>
    <mergeCell ref="G3:N3"/>
    <mergeCell ref="G4:G5"/>
    <mergeCell ref="H4:H5"/>
    <mergeCell ref="I4:I5"/>
    <mergeCell ref="J4:J5"/>
    <mergeCell ref="K4:K5"/>
  </mergeCells>
  <printOptions/>
  <pageMargins left="0.7" right="0.7" top="0.75" bottom="0.75" header="0.3" footer="0.3"/>
  <pageSetup orientation="landscape" scale="87" r:id="rId1"/>
  <rowBreaks count="4" manualBreakCount="4">
    <brk id="87" max="13" man="1"/>
    <brk id="119" max="255" man="1"/>
    <brk id="145" max="255" man="1"/>
    <brk id="16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7Copy</dc:creator>
  <cp:keywords/>
  <dc:description/>
  <cp:lastModifiedBy>7Copy</cp:lastModifiedBy>
  <dcterms:created xsi:type="dcterms:W3CDTF">2013-09-26T22:36:23Z</dcterms:created>
  <dcterms:modified xsi:type="dcterms:W3CDTF">2013-09-26T22:37:02Z</dcterms:modified>
  <cp:category/>
  <cp:version/>
  <cp:contentType/>
  <cp:contentStatus/>
</cp:coreProperties>
</file>