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6210" activeTab="0"/>
  </bookViews>
  <sheets>
    <sheet name="Table 8.2.1" sheetId="1" r:id="rId1"/>
    <sheet name="Table 8.2.1.1" sheetId="2" r:id="rId2"/>
    <sheet name="Table 8.2.2" sheetId="3" r:id="rId3"/>
  </sheets>
  <definedNames/>
  <calcPr fullCalcOnLoad="1"/>
</workbook>
</file>

<file path=xl/sharedStrings.xml><?xml version="1.0" encoding="utf-8"?>
<sst xmlns="http://schemas.openxmlformats.org/spreadsheetml/2006/main" count="571" uniqueCount="227">
  <si>
    <t>Table 8.2.1. Percentage Distribution of National Income Related to Health Services, 2007</t>
  </si>
  <si>
    <t>COMPONENT OF NATIONAL INCOME</t>
  </si>
  <si>
    <t>SOURCES OF NATIONAL INCOME, BY INDUSTRY (BILLIONS OF DOLLARS)</t>
  </si>
  <si>
    <t>DISTRIBUTION OF NATIONAL INCOME, BY COMPONENT (PERCENT)</t>
  </si>
  <si>
    <t>NOTES</t>
  </si>
  <si>
    <t>Total</t>
  </si>
  <si>
    <t>Domestic</t>
  </si>
  <si>
    <t>Private business</t>
  </si>
  <si>
    <t>All services</t>
  </si>
  <si>
    <t>Health services</t>
  </si>
  <si>
    <t>Nonhealth services</t>
  </si>
  <si>
    <t>National Income</t>
  </si>
  <si>
    <t>[A]</t>
  </si>
  <si>
    <t>National income without CCAdj</t>
  </si>
  <si>
    <t>[B]</t>
  </si>
  <si>
    <t>Employee Compensation</t>
  </si>
  <si>
    <t>[C]</t>
  </si>
  <si>
    <t>Wages and salaries</t>
  </si>
  <si>
    <t>[D]</t>
  </si>
  <si>
    <t>Supplements</t>
  </si>
  <si>
    <t>[E]</t>
  </si>
  <si>
    <t>Proprietors' and rental income</t>
  </si>
  <si>
    <t>[F]</t>
  </si>
  <si>
    <t>Farm</t>
  </si>
  <si>
    <t>NR</t>
  </si>
  <si>
    <t>NA</t>
  </si>
  <si>
    <t>[G]</t>
  </si>
  <si>
    <t>Proprietors' income with IVA</t>
  </si>
  <si>
    <t>Capital consumption adjustment</t>
  </si>
  <si>
    <t>Non-farm Proprietor's Income</t>
  </si>
  <si>
    <t>[H]</t>
  </si>
  <si>
    <t>Non-corporate CCAdj</t>
  </si>
  <si>
    <t>[I]</t>
  </si>
  <si>
    <t>Inventory valuation adjustment</t>
  </si>
  <si>
    <t>[J]</t>
  </si>
  <si>
    <t>Rental income with CCAdj</t>
  </si>
  <si>
    <t>[K]</t>
  </si>
  <si>
    <t>Rental income of persons (without CCAdj)</t>
  </si>
  <si>
    <t>Corporate profits before taxes</t>
  </si>
  <si>
    <t>Corporate profits before taxes (no IVA/CCA)</t>
  </si>
  <si>
    <t>[L]</t>
  </si>
  <si>
    <t>Corporate CCAdj</t>
  </si>
  <si>
    <t>[M]</t>
  </si>
  <si>
    <t>[N]</t>
  </si>
  <si>
    <t>All other</t>
  </si>
  <si>
    <t>[O]</t>
  </si>
  <si>
    <t>Memorandum:</t>
  </si>
  <si>
    <t>Total CCAdj</t>
  </si>
  <si>
    <t>[P]</t>
  </si>
  <si>
    <t>Notes</t>
  </si>
  <si>
    <t>[Q]</t>
  </si>
  <si>
    <t>[R]</t>
  </si>
  <si>
    <t>Update:</t>
  </si>
  <si>
    <t>Note:</t>
  </si>
  <si>
    <t>Due to limitations on the level of industry detail reported in the National Income and Products Accounts, all figures in this table are restricted to ambulatory health care services, hospitals, and nursing and residential care facilities. Thus, it excludes certain industry groups related to health care that do not fall under the health services industry code, including a) medical products purchased from retail outlets; b) prescription drugs; c) other non-durable medical products such at OTC drugs and medical sundries; d) durable medical products purchased from retail outlets such as contact lenses, eyeglasses and related ophthalmic products, surgical/orthopedic products, medical equipment rentals, oxygen, and hearing aids; and e) health insurance. Figures in bold italics estimated by author using sources and methods describes in Notes. All other figures are reported in sources shown.</t>
  </si>
  <si>
    <t>Notes:</t>
  </si>
  <si>
    <t>All figures are calculated by author: (National Income Without CCAdj) + (Total CCAdj). Total capital consumption adjustment is reported at Memorandum.</t>
  </si>
  <si>
    <t xml:space="preserve">All figures for total, domestic and private business are BEA estimates reported in [S5]. For year 2007, no aggregate figure is reported for "services," so figure is calculated by author as the sum of the reported BEA estimates of national income for 4 service categories [S5]. These include 1) professional and business services (which includes professional, scientific, and technical services; management of companies and enterprises; administrative and support and waste management and remediation services); 2) educational services; health care and social assistance; 3) arts, entertainment, and recreation; accommodation and food services; and 4) other services, except government. For health services, the figure shown is calculated by the author as the sum of BEA estimates at [S5] for ambulatory health care services, hospitals, and nursing and residential care facilities, as reported in [S1]. </t>
  </si>
  <si>
    <t xml:space="preserve">All figures for total, domestic and private business are BEA estimates reported in [S6]. The figure for services has been derived from figures from the same source using the method described in note [A]. For health services, the figure shown is calculated by the author as the sum of BEA estimates reported in [S6] for ambulatory health care services, hospitals, and nursing and residential care facilities. For health services, the figure shown is calculated by the author as the sum of BEA estimates for ambulatory health care services, hospitals, and nursing and residential care facilities, as reported in [S1]. </t>
  </si>
  <si>
    <t xml:space="preserve">All figures for total, domestic and private business are BEA estimates reported in [S7]. The figure for services has been derived from figures from the same source using the method described in note [A]. For health services, the figure shown is calculated by the author as the sum of BEA estimates for ambulatory health care services, hospitals, and nursing and residential care facilities, as reported in [S2]. </t>
  </si>
  <si>
    <t>All figures calculated by author as a residual: (Employee Compensation) - (Wages and Salaries).</t>
  </si>
  <si>
    <t>The figures shown represent proprietor's and rental income with capital consumption and inventory valuation adjustments. All figures calculated by author by summing components: (Non-farm Proprietor's Income) + (Non-corporate CCAdj) + (Inventory Valuation Adjustment) + (Rental Income).</t>
  </si>
  <si>
    <t>The figures for total are BEA estimates reported in [S4]. No separate figure is reported for domestic or private business, so it is assumed all amounts are for domestic private business. Farming is a goods-producing industry, so by definition, none of its income falls within the service sector.</t>
  </si>
  <si>
    <t xml:space="preserve">The figure for total is a BEA estimate reported in [S8]. No separate figure is reported for domestic or private business, so it is assumed all amounts are for domestic private business. The figure for services has been derived from figures from the same source using the method described in note [A]. For health services, the figure shown is calculated by the author as the sum of BEA estimates for ambulatory health care services, hospitals, and nursing and residential care facilities from [S8], as reported in [S1]. </t>
  </si>
  <si>
    <t>All figures are for noncorporate capital consumption adjustments. The figure for total is a BEA estimate reported in [S4]. No separate figure is reported for domestic or private business, so it is assumed all amounts are for domestic private business. The figure for services has been derived from BEA estimates reported in [S9] using the method described in note [A]. For health services, the figure shown is based on the BEA-reported figure for health care and social assistance from [S9], multiplied by the health services share of total employee compensation, as reported in Parameters [P1]. The figures from [S9] are for capital consumption allowances rather than capital consumption adjustments. Such figures are likely to overstate the actual CCAdj amount: the actual total non-corporate CCAdj for 2007 is $82 billion [S4], compare to $312.4 in total non-corporate capital consumption allowances reported in [S9].</t>
  </si>
  <si>
    <t xml:space="preserve">The figure for total is a BEA estimate reported in [S10]. No separate figure is reported for domestic or private business, so it is assumed all amounts are for domestic private business. No separate figure is reported for services or health services. </t>
  </si>
  <si>
    <t xml:space="preserve">The figures for total are BEA estimate reported in [S4]. No separate figure is reported for domestic or private business, so it is assumed all amounts are for domestic private business. No separate figure is reported for services or health services. </t>
  </si>
  <si>
    <t xml:space="preserve">All figures for total, domestic and private business are BEA estimates reported in [S11]. The figure for services has been derived from figures from the same source using the method described in note [A]. For health services, the figure shown is calculated by the author as the sum of BEA estimates reported in [S11] for ambulatory health care services, hospitals, and nursing and residential care facilities, as reported in [S1]. </t>
  </si>
  <si>
    <t xml:space="preserve">The figure for total is a BEA estimate reported in [S4]. No separate figure is reported for domestic or private business, so the amount has been allocated to domestic and private business based on their respective shares of national income without capital consumption adjustment. In [S3], the amount listed for services and health services for capital consumption in 2007 is zero. </t>
  </si>
  <si>
    <t xml:space="preserve">The figure for total is a BEA estimate reported in [S4]. No separate figure is reported for domestic or private business, so the amount has been allocated to domestic and private business based on their respective shares of national income without capital consumption adjustment. In [S10], no separate amounts are reported for services and health services for capital consumption. </t>
  </si>
  <si>
    <t>All figures are calculated by author as a residual: (National Income) - (Employee Compensation) - (Proprietors' and Rental Income) - (Corporate Profits Before Taxes). This amount should equal net interest.</t>
  </si>
  <si>
    <t>All figures are calculated by author: (Farm CCAdj) + (Non-corporate CCAdj) + (Rental Income CCAdj) + (Corporate CCAdj).</t>
  </si>
  <si>
    <t>All figures are calculated by author as a residual: (All Services) - (Health Services).</t>
  </si>
  <si>
    <t>All figures are calculated by author using figures in adjacent columns.</t>
  </si>
  <si>
    <t>Parameters:</t>
  </si>
  <si>
    <t>[P1]</t>
  </si>
  <si>
    <t>Adjustments to Proprietor's and Rental Income</t>
  </si>
  <si>
    <t>Total employee compensation for health care and social assistance, 2007 [S1]</t>
  </si>
  <si>
    <t xml:space="preserve">Total employee compensation for health care services, 2007 </t>
  </si>
  <si>
    <t>Health services share of total</t>
  </si>
  <si>
    <t>Sources:</t>
  </si>
  <si>
    <t>[S1]</t>
  </si>
  <si>
    <r>
      <rPr>
        <b/>
        <sz val="8"/>
        <rFont val="News gothic condensed"/>
        <family val="0"/>
      </rPr>
      <t>Duke University, Center for Health Policy and Inequalities Research</t>
    </r>
    <r>
      <rPr>
        <sz val="8"/>
        <rFont val="News Gothic Condensed"/>
        <family val="0"/>
      </rPr>
      <t xml:space="preserve">. </t>
    </r>
    <r>
      <rPr>
        <i/>
        <sz val="8"/>
        <rFont val="News Gothic Condensed"/>
        <family val="0"/>
      </rPr>
      <t>Table 8.2.1.1. Computation of National Income for Health Services</t>
    </r>
    <r>
      <rPr>
        <sz val="8"/>
        <rFont val="News Gothic Condensed"/>
        <family val="0"/>
      </rPr>
      <t>. Durham: Duke University, November 15, 2010.</t>
    </r>
  </si>
  <si>
    <t>[S2]</t>
  </si>
  <si>
    <r>
      <rPr>
        <b/>
        <sz val="8"/>
        <rFont val="News gothic condensed"/>
        <family val="0"/>
      </rPr>
      <t>Duke University, Center for Health Policy and Inequalities Research</t>
    </r>
    <r>
      <rPr>
        <sz val="8"/>
        <rFont val="News Gothic Condensed"/>
        <family val="0"/>
      </rPr>
      <t xml:space="preserve">. </t>
    </r>
    <r>
      <rPr>
        <i/>
        <sz val="8"/>
        <rFont val="News Gothic Condensed"/>
        <family val="0"/>
      </rPr>
      <t>Table 8.2.2. Employee Compensation as a Percentage of National Income Related to Health Services, 1963-2009</t>
    </r>
    <r>
      <rPr>
        <sz val="8"/>
        <rFont val="News Gothic Condensed"/>
        <family val="0"/>
      </rPr>
      <t>. Durham: Duke University, November 15, 2010.</t>
    </r>
  </si>
  <si>
    <t>[S3]</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</si>
  <si>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GDP-by-Industry</t>
    </r>
    <r>
      <rPr>
        <sz val="8"/>
        <color indexed="8"/>
        <rFont val="News gothic condensed"/>
        <family val="0"/>
      </rPr>
      <t>. GDPbyInd_VA_NAICS: Value Added by Industry, Gross Output by Industry, Intermediate Inputs by Industry, the Components of Value Added by Industry, and Employment by Industry. Last revised August 5, 2010. http://www.bea.gov/national/nipaweb/TableView.asp?SelectedTable=243&amp;ViewSeries=NO&amp;Java=no&amp;Request3Place=N&amp;3Place=N&amp;FromView=YES&amp;Freq=Year&amp;FirstYear=1998&amp;LastYear=2008&amp;3Place=N&amp;Update=Update&amp;JavaBox=no#Mid (accessed October 4, 2010).</t>
    </r>
  </si>
  <si>
    <t>[S4]</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</si>
  <si>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1.12. National Income by Type of Income. Last updated October 29, 2010. http://www.bea.gov/national/nipaweb/TableView.asp?SelectedTable=181&amp;ViewSeries=NO&amp;Java=no&amp;Request3Place=N&amp;3Place=N&amp;FromView=YES&amp;Freq=Year&amp;FirstYear=2001&amp;LastYear=2010&amp;3Place=N&amp;Update=Update&amp;JavaBox=no#Mid (accessed November 14, 2010).</t>
    </r>
  </si>
  <si>
    <t>[S5]</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</si>
  <si>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6.1D: National Income Without Capital Consumption Adjustment by Industry. Last updated October 29, 2010. http://www.bea.gov/national/nipaweb/TableView.asp?SelectedTable=181&amp;ViewSeries=NO&amp;Java=no&amp;Request3Place=N&amp;3Place=N&amp;FromView=YES&amp;Freq=Year&amp;FirstYear=2001&amp;LastYear=2010&amp;3Place=N&amp;Update=Update&amp;JavaBox=no#Mid (accessed November 14, 2010).</t>
    </r>
  </si>
  <si>
    <t>[S6]</t>
  </si>
  <si>
    <r>
      <rPr>
        <b/>
        <sz val="8"/>
        <color indexed="8"/>
        <rFont val="News gothic condensed"/>
        <family val="0"/>
      </rPr>
      <t>U.S. Department of Commerce, Bureau of Economic Analysis</t>
    </r>
    <r>
      <rPr>
        <sz val="8"/>
        <color indexed="8"/>
        <rFont val="News gothic condensed"/>
        <family val="0"/>
      </rPr>
      <t>.</t>
    </r>
    <r>
      <rPr>
        <i/>
        <sz val="8"/>
        <color indexed="8"/>
        <rFont val="News gothic condensed"/>
        <family val="0"/>
      </rPr>
      <t xml:space="preserve"> National Income and Product Accounts</t>
    </r>
    <r>
      <rPr>
        <sz val="8"/>
        <color indexed="8"/>
        <rFont val="News gothic condensed"/>
        <family val="0"/>
      </rPr>
      <t>. Table 6.2D. Compensation of Employees by Industry. Last revised August 5, 2010. http://www.bea.gov/national/nipaweb/TableView.asp?SelectedTable=185&amp;Freq=Year&amp;FirstYear=2007&amp;LastYear=2008 (accessed October 5, 2010).</t>
    </r>
  </si>
  <si>
    <t>[S7]</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</si>
  <si>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6.3D: Wage and Salary Accruals by Industry. Last revised August 5, 2010. http://www.bea.gov/national/nipaweb/TableView.asp?SelectedTable=186&amp;Freq=Year&amp;FirstYear=1947&amp;LastYear=1948 (accessed November 7, 2010).</t>
    </r>
  </si>
  <si>
    <t>[S8]</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</si>
  <si>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6.12D. Nonfarm Proprietors' Income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</si>
  <si>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t>[S9]</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</si>
  <si>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6.13D. Noncorporate Capital Consumption Allowances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</si>
  <si>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t>[S10]</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</si>
  <si>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6.14D. Inventory Valuation Adjustment to Nonfarm Incomes by Legal Form of Organization and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</si>
  <si>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t>[S11]</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</si>
  <si>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6.17 A-D: Corporate Profits Before Tax By Industry. Last revised August 5, 2010. http://www.bea.gov/national/nipaweb/TableView.asp?SelectedTable=243&amp;ViewSeries=NO&amp;Java=no&amp;Request3Place=N&amp;3Place=N&amp;FromView=YES&amp;Freq=Year&amp;FirstYear=1998&amp;LastYear=2008&amp;3Place=N&amp;Update=Update&amp;JavaBox=no#Mid (accessed October 4, 2010).</t>
    </r>
  </si>
  <si>
    <t>Linked Tables: Table 8.2.1.1, Table 8.2.2</t>
  </si>
  <si>
    <t>Table 8.2.1.1. Computation of National Income for Health Services</t>
  </si>
  <si>
    <t>[Levels in millions of dollars unless otherwise shown]</t>
  </si>
  <si>
    <t>YEAR</t>
  </si>
  <si>
    <t>HEALTH SERVICES</t>
  </si>
  <si>
    <t>ALL SERVICES</t>
  </si>
  <si>
    <t>Employee compensation</t>
  </si>
  <si>
    <t>Proprietor's &amp; rental income</t>
  </si>
  <si>
    <t xml:space="preserve">Net interest </t>
  </si>
  <si>
    <t>Current surplus of government enterprises</t>
  </si>
  <si>
    <t>Total national income for all services</t>
  </si>
  <si>
    <t>Employee comp-ensation</t>
  </si>
  <si>
    <t>National income for health services</t>
  </si>
  <si>
    <t>Summed total from components</t>
  </si>
  <si>
    <t>Estimated aggregate total</t>
  </si>
  <si>
    <t>Percent difference</t>
  </si>
  <si>
    <t xml:space="preserve">Due to limitations on the level of industry detail reported in the National Income and Products Accounts, all figures in this table are restricted to ambulatory health care services, hospitals, and nursing and residential care facilities. Thus, it excludes certain industry groups related to health care that do not fall under the health services industry code, including a) medical products purchased from retail outlets; b) prescription drugs; c) other non-durable medical products such at OTC drugs and medical sundries; and d) durable medical products purchased from retail outlets such as contact lenses, eyeglasses and related ophthalmic products, surgical/orthopedic products, medical equipment rentals, oxygen, and hearing aids. </t>
  </si>
  <si>
    <t xml:space="preserve">All figures are calculated by author as the sum of BEA estimates for ambulatory health care services, hospitals, and nursing and residential care facilities reported in [S4]. </t>
  </si>
  <si>
    <t>All figures are BEA estimates reported in  [S5]. Data for years 2000-2009 calculated by author in [P1].</t>
  </si>
  <si>
    <t>All figures are BEA estimates reported in  [S7]. Data for years 2008-2009 calculated by author in [P2].</t>
  </si>
  <si>
    <t>All figures calculated by author by multiplying employee compensation for health services times the average ratio of interest/(compensation + proprietor and rental income) for health care and social assistance services, as derived in [P3]. This ratio was much less volatile than the ratio of net interest for health care and social assistance to net interest for all services (also shown in [P3].</t>
  </si>
  <si>
    <t>All figures calculated by author as the sum of the six components shown.</t>
  </si>
  <si>
    <t xml:space="preserve">All figures through 1997 are BEA estimates reported in [S5]. Figures for 1998-2009 are calculated by author in [P4]. </t>
  </si>
  <si>
    <t>All figures through 1997 are BEA estimates reported in [S7]. Figures from 1998-2009 are calculated by author in [P2].</t>
  </si>
  <si>
    <t>All figures through 1997 are BEA estimates reported in [S3]. Figures from 1998-2009 are calculated by author in [P3].</t>
  </si>
  <si>
    <t>All figures are BEA estimates for the U.S. Postal Service reported in [S1].</t>
  </si>
  <si>
    <t>All figures from 1948-1997 are the total reported for "services" in [S2]. All other figures are calculated by author in [P4].</t>
  </si>
  <si>
    <t>All figures calculated by author: 100 x (Estimated Total)/(Reported Total) - 100.</t>
  </si>
  <si>
    <t>Proprietor's and Rental Income</t>
  </si>
  <si>
    <t xml:space="preserve">Calendar Year </t>
  </si>
  <si>
    <t>Proprietor's &amp; Rental Income, Health Care</t>
  </si>
  <si>
    <t>Proprietor's &amp; Rental Income, All Services</t>
  </si>
  <si>
    <t>Health care &amp; social assistance</t>
  </si>
  <si>
    <t>Health care</t>
  </si>
  <si>
    <t>Ratio: HC/ (HC &amp; SA)</t>
  </si>
  <si>
    <t>Estimated health care only</t>
  </si>
  <si>
    <t>Estimated services based on 4 subcom-ponents</t>
  </si>
  <si>
    <t>Ratio: (All Services)/ (Estimated Services)</t>
  </si>
  <si>
    <t>Estimated services total</t>
  </si>
  <si>
    <t>[P1a]</t>
  </si>
  <si>
    <t>[P1b]</t>
  </si>
  <si>
    <t>[P1c]</t>
  </si>
  <si>
    <t>[P1d]</t>
  </si>
  <si>
    <t>[P1e]</t>
  </si>
  <si>
    <t>[P1f]</t>
  </si>
  <si>
    <t>All figures are BEA estimates reported in Table 6.12D [S5].</t>
  </si>
  <si>
    <t>All figures are BEA estimates reported in Table 6.12C [S5].</t>
  </si>
  <si>
    <t>Ratio for 2001-2009 is calculated by author as the average of the ratios shown for 1998-2000.</t>
  </si>
  <si>
    <t>All figures are calculated by author: (Health Care and Social Assistance) x (Ratio).</t>
  </si>
  <si>
    <t xml:space="preserve">All figures are BEA estimates reported in Table 6.12D [S5]. For years 2001-2009, no aggregate figure is reported for "services," so figures are calculated by author as the sum of the reported BEA estimates of national income for 4 service categories. These include 1) professional and business services (which includes professional, scientific, and technical services; management of companies and enterprises; administrative and support and waste management and remediation services); 2) educational services; health care and social assistance; 3) arts, entertainment, and recreation; accommodation and food services; and 4) other services, except government. </t>
  </si>
  <si>
    <t>All figures are calculated by author: (Estimated Services) x (Ratio).</t>
  </si>
  <si>
    <t>[P2]</t>
  </si>
  <si>
    <t>Corporate Profits Before Taxes</t>
  </si>
  <si>
    <t>Estimated total for all services</t>
  </si>
  <si>
    <t>[P2a]</t>
  </si>
  <si>
    <t>[P2b]</t>
  </si>
  <si>
    <t>[P2c]</t>
  </si>
  <si>
    <t>[P2d]</t>
  </si>
  <si>
    <t>[P2e]</t>
  </si>
  <si>
    <t>All figures reported in Table 6.17D [S7].</t>
  </si>
  <si>
    <t>All figures reported in Table 6.17C [S7].</t>
  </si>
  <si>
    <t>Ratios for 2008-2009 are calculated by author using a least squares trendline derived from the ratios shown for 1998-2007.</t>
  </si>
  <si>
    <t>All figures are calculated by author: Health Care and Social Assistance x Ratio.</t>
  </si>
  <si>
    <t xml:space="preserve">For years 1998-2009, no aggregate figure is reported for "Services," so figures are calculated by author as the sum of the reported BEA estimates of national income for 4 service categories described in note [P1e]. </t>
  </si>
  <si>
    <t>[P3]</t>
  </si>
  <si>
    <t>Net Interest</t>
  </si>
  <si>
    <t>Ratio: HC &amp; SA/ (All Services)</t>
  </si>
  <si>
    <t>Employee compensation, HC &amp; SA</t>
  </si>
  <si>
    <t>Proprietor &amp; rental income, HC &amp; SA</t>
  </si>
  <si>
    <t>Ratio: Interest/ (Comp-ensation + Proprietor income)</t>
  </si>
  <si>
    <t>Average</t>
  </si>
  <si>
    <t>[P3a]</t>
  </si>
  <si>
    <t>[P3b]</t>
  </si>
  <si>
    <t>[P3c]</t>
  </si>
  <si>
    <t>[P3d]</t>
  </si>
  <si>
    <t>[P3e]</t>
  </si>
  <si>
    <t>[P3f]</t>
  </si>
  <si>
    <t>[P3g]</t>
  </si>
  <si>
    <t>All figures reported in Table 6.15C [S6].</t>
  </si>
  <si>
    <t xml:space="preserve">All figures reported in Table 6.15D [S6]. For years 1998-2009, no aggregate figure is reported for "Services," so figures are calculated by author as the sum of the reported BEA estimates of national income for 4 service categories described in note [P1e]. </t>
  </si>
  <si>
    <t xml:space="preserve">Figures shown include employee compensation for health services and social assistance, as reported in [S4]. </t>
  </si>
  <si>
    <t xml:space="preserve">Figures shown include proprietor and rental income for health services and social assistance, as reported in Table 6.12D [S5]. </t>
  </si>
  <si>
    <t>[P4]</t>
  </si>
  <si>
    <t>National Income and Employee Compensation, All Services</t>
  </si>
  <si>
    <t>National Income (billions)</t>
  </si>
  <si>
    <t>Ratio: 2008/ 1975</t>
  </si>
  <si>
    <t>Adjusted NHE/capita estimate</t>
  </si>
  <si>
    <t>Employee Compensation (billions)</t>
  </si>
  <si>
    <t>Assumed Ratio: (All Services)/ (Estimated Services)</t>
  </si>
  <si>
    <t>[P4a]</t>
  </si>
  <si>
    <t>[P4b]</t>
  </si>
  <si>
    <t>[P4c]</t>
  </si>
  <si>
    <t>[P4d]</t>
  </si>
  <si>
    <t>[P4e]</t>
  </si>
  <si>
    <t>[P4f]</t>
  </si>
  <si>
    <t>All figures are BEA estimates reported in [S2].</t>
  </si>
  <si>
    <t xml:space="preserve">All figures reported in [S3]. For years 1998-2009, no aggregate figure is reported for "Services," so figures are calculated by author as the sum of the reported BEA estimates of national income for 4 service categories described in note [P1e]. </t>
  </si>
  <si>
    <t>Ratios for 2000-2009 are calculated by author using a least squares trendline derived from the ratios from the preceding 3 years.</t>
  </si>
  <si>
    <t xml:space="preserve">All figures reported in Table 6.2D [S4]. For years 1998-2009, no aggregate figure is reported for "Services," so figures are calculated by author as the sum of the reported BEA estimates of national income for 4 service categories described in note [P1e]. </t>
  </si>
  <si>
    <t>Unlike the other components of national income, there were no overlapping figures available for 1998-2000 from which to compare estimates using the historical definition of "services" and the estimated total derived using the services listed in note [P1e]. Since employee compensation constitutes the lion's share of national income, the ratios derived from national income were assumed to approximate the correct ratios for employee compensation.</t>
  </si>
  <si>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3.8. Current Surplus of Government Enterprises.  Last revised August 5, 2010. http://www.bea.gov/national/nipaweb/TableView.asp?SelectedTable=284&amp;Freq=Year&amp;FirstYear=2008&amp;LastYear=2009 (accessed October 6,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</si>
  <si>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Tables 6.1B-C: National Income Without Capital Consumption Adjustment by Industry. Last updated August 17, 2009. http://www.bea.gov/national/nipaweb/TableView.asp?SelectedTable=181&amp;ViewSeries=NO&amp;Java=no&amp;Request3Place=N&amp;3Place=N&amp;FromView=YES&amp;Freq=Year&amp;FirstYear=2001&amp;LastYear=2010&amp;3Place=N&amp;Update=Update&amp;JavaBox=no#Mid (accessed June 4,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</si>
  <si>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6.2A-D. Compensation of Employees by Industry. Last revised August 20, 2009. Available at:  http://www.bea.gov/national/nipaweb/TableView.asp?SelectedTable=185&amp;Freq=Year&amp;FirstYear=2007&amp;LastYear=2008 (accessed May 26,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</si>
  <si>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6.12a-d. Nonfarm Proprietors' Income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</si>
  <si>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 xml:space="preserve"> National Income and Product Accounts</t>
    </r>
    <r>
      <rPr>
        <sz val="8"/>
        <color indexed="8"/>
        <rFont val="News gothic condensed"/>
        <family val="0"/>
      </rPr>
      <t>. Table 6.15: Net Interest by Industry. Last updated August 5, 2010. http://www.bea.gov/national/nipaweb/TableView.asp?SelectedTable=235&amp;Freq=Year&amp;FirstYear=2007&amp;LastYear=2008 (accessed October 5,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</si>
  <si>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6.17 A-D: Corporate Profits Before Tax By Industry. Last updated August 5, 2010. http://www.bea.gov/national/nipaweb/TableView.asp?SelectedTable=243&amp;ViewSeries=NO&amp;Java=no&amp;Request3Place=N&amp;3Place=N&amp;FromView=YES&amp;Freq=Year&amp;FirstYear=1998&amp;LastYear=2008&amp;3Place=N&amp;Update=Update&amp;JavaBox=no#Mid (accessed October 4, 2010).</t>
    </r>
  </si>
  <si>
    <t>Linked Tables: None</t>
  </si>
  <si>
    <t>Table 8.2.2. Employee Compensation as a Percentage of National Income Related to Health Services, 1963-2009</t>
  </si>
  <si>
    <t>NATIONAL INCOME FOR HEALTH SERVICES (MILLIONS OF DOLLARS)</t>
  </si>
  <si>
    <t>PERCENTAGE DISTRIBUTION</t>
  </si>
  <si>
    <t>Total compensation</t>
  </si>
  <si>
    <t>Wages &amp; salaries</t>
  </si>
  <si>
    <t>Fringe Benefits</t>
  </si>
  <si>
    <t>Figures in bold italics estimated by author using sources and methods describes in Notes. All other figures are reported in sources shown.</t>
  </si>
  <si>
    <t xml:space="preserve">All figures are calculated by author as the sum of employee compensation [S2], proprietors' and rental income [S4], corporate profits before taxes [S6], and net interest [S5], as reported in [S1]. </t>
  </si>
  <si>
    <t xml:space="preserve">All figures are calculated by author based on BEA estimates, as reported in [S1]. </t>
  </si>
  <si>
    <t xml:space="preserve">All figures are calculated by author as the sum of BEA estimates for ambulatory health care services, hospitals, and nursing and residential care facilities reported in [S3]. </t>
  </si>
  <si>
    <t>All figures are calculated by author using data shown in adjacent columns.</t>
  </si>
  <si>
    <r>
      <rPr>
        <b/>
        <sz val="8"/>
        <rFont val="News gothic condensed"/>
        <family val="0"/>
      </rPr>
      <t>Duke University, Center for Health Policy and Inequalities Research</t>
    </r>
    <r>
      <rPr>
        <sz val="8"/>
        <rFont val="News Gothic Condensed"/>
        <family val="0"/>
      </rPr>
      <t xml:space="preserve">. </t>
    </r>
    <r>
      <rPr>
        <i/>
        <sz val="8"/>
        <rFont val="News Gothic Condensed"/>
        <family val="0"/>
      </rPr>
      <t>Table 8.1.1. Total Employee Compensation -- Wages, Salaries, and Fringes -- As a Percentage of National Income, 1948-2008</t>
    </r>
    <r>
      <rPr>
        <sz val="8"/>
        <rFont val="News Gothic Condensed"/>
        <family val="0"/>
      </rPr>
      <t>. Durham: Duke University, June 7, 2010.</t>
    </r>
  </si>
  <si>
    <r>
      <rPr>
        <b/>
        <sz val="8"/>
        <color indexed="8"/>
        <rFont val="News gothic condensed"/>
        <family val="0"/>
      </rPr>
      <t>U.S. Department of Commerce, Bureau of Economic Analysis</t>
    </r>
    <r>
      <rPr>
        <sz val="8"/>
        <color indexed="8"/>
        <rFont val="News gothic condensed"/>
        <family val="0"/>
      </rPr>
      <t>.</t>
    </r>
    <r>
      <rPr>
        <i/>
        <sz val="8"/>
        <color indexed="8"/>
        <rFont val="News gothic condensed"/>
        <family val="0"/>
      </rPr>
      <t xml:space="preserve"> National Income and Product Accounts</t>
    </r>
    <r>
      <rPr>
        <sz val="8"/>
        <color indexed="8"/>
        <rFont val="News gothic condensed"/>
        <family val="0"/>
      </rPr>
      <t>. Table 6.2A-D. Compensation of Employees by Industry. Last revised August 5, 2010. http://www.bea.gov/national/nipaweb/TableView.asp?SelectedTable=185&amp;Freq=Year&amp;FirstYear=2007&amp;LastYear=2008 (accessed October 5,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</si>
  <si>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6.3a-d: Wage and Salary Accruals by Industry. Last revised August 5, 2010. http://www.bea.gov/national/nipaweb/TableView.asp?SelectedTable=186&amp;Freq=Year&amp;FirstYear=1947&amp;LastYear=1948 (accessed November 7,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</si>
  <si>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6.12a-d. Nonfarm Proprietors' Income by Industry. Last revised August 5, 2010. http://www.bea.gov/national/nipaweb/TableView.asp?SelectedTable=223&amp;ViewSeries=NO&amp;Java=no&amp;Request3Place=N&amp;3Place=N&amp;FromView=YES&amp;Freq=Year&amp;FirstYear=1998&amp;LastYear=2008&amp;3Place=N&amp;AllYearsChk=YES&amp;Update=Update&amp;JavaBox=no#Mid. Accessed October 4, 2010.</t>
    </r>
  </si>
  <si>
    <r>
      <rPr>
        <b/>
        <sz val="8"/>
        <color indexed="8"/>
        <rFont val="News gothic condensed"/>
        <family val="0"/>
      </rPr>
      <t>U.S. Department of Commerce, Bureau of Economic Analysis</t>
    </r>
    <r>
      <rPr>
        <sz val="8"/>
        <color indexed="8"/>
        <rFont val="News gothic condensed"/>
        <family val="0"/>
      </rPr>
      <t xml:space="preserve">. </t>
    </r>
    <r>
      <rPr>
        <i/>
        <sz val="8"/>
        <color indexed="8"/>
        <rFont val="News gothic condensed"/>
        <family val="0"/>
      </rPr>
      <t>National Income and Product Accounts</t>
    </r>
    <r>
      <rPr>
        <sz val="8"/>
        <color indexed="8"/>
        <rFont val="News gothic condensed"/>
        <family val="0"/>
      </rPr>
      <t>. Table 6.15: Net Interest by Industry. Last revised August 5, 2010. http://www.bea.gov/national/nipaweb/TableView.asp?SelectedTable=235&amp;Freq=Year&amp;FirstYear=2007&amp;LastYear=2008 (accessed October 4, 2010).</t>
    </r>
  </si>
  <si>
    <t>Linked Tables: Table 8.2.1.1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</si>
</sst>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00"/>
    <numFmt numFmtId="168" formatCode="#,##0.0000"/>
    <numFmt numFmtId="169" formatCode="0.00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News gothic condensed"/>
      <family val="0"/>
    </font>
    <font>
      <sz val="8"/>
      <color indexed="8"/>
      <name val="News gothic condensed"/>
      <family val="0"/>
    </font>
    <font>
      <b/>
      <i/>
      <sz val="8"/>
      <color indexed="8"/>
      <name val="News gothic condensed"/>
      <family val="0"/>
    </font>
    <font>
      <sz val="8"/>
      <name val="News Gothic Condensed"/>
      <family val="2"/>
    </font>
    <font>
      <b/>
      <sz val="8"/>
      <name val="News gothic condensed"/>
      <family val="0"/>
    </font>
    <font>
      <sz val="11"/>
      <name val="Arial"/>
      <family val="2"/>
    </font>
    <font>
      <i/>
      <sz val="8"/>
      <name val="News Gothic Condensed"/>
      <family val="0"/>
    </font>
    <font>
      <i/>
      <sz val="8"/>
      <color indexed="8"/>
      <name val="News gothic condensed"/>
      <family val="0"/>
    </font>
    <font>
      <sz val="14"/>
      <color indexed="10"/>
      <name val="News Gothic Condensed"/>
      <family val="0"/>
    </font>
    <font>
      <b/>
      <sz val="10"/>
      <name val="Arial"/>
      <family val="2"/>
    </font>
    <font>
      <sz val="6"/>
      <name val="News Gothic Condensed"/>
      <family val="2"/>
    </font>
    <font>
      <b/>
      <i/>
      <sz val="8"/>
      <name val="News gothic condensed"/>
      <family val="0"/>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News gothic condensed"/>
      <family val="0"/>
    </font>
    <font>
      <sz val="8"/>
      <color theme="1"/>
      <name val="News gothic condensed"/>
      <family val="0"/>
    </font>
    <font>
      <b/>
      <i/>
      <sz val="8"/>
      <color theme="1"/>
      <name val="News gothic condensed"/>
      <family val="0"/>
    </font>
    <font>
      <sz val="14"/>
      <color rgb="FFFF0000"/>
      <name val="News Gothic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n"/>
      <top style="thick"/>
      <bottom>
        <color indexed="63"/>
      </bottom>
    </border>
    <border>
      <left style="thin"/>
      <right/>
      <top style="thick"/>
      <bottom style="thin"/>
    </border>
    <border>
      <left/>
      <right/>
      <top style="thick"/>
      <bottom style="thin"/>
    </border>
    <border>
      <left/>
      <right style="thin"/>
      <top style="thick"/>
      <bottom style="thin"/>
    </border>
    <border>
      <left style="thin"/>
      <right>
        <color indexed="63"/>
      </right>
      <top style="thick"/>
      <bottom>
        <color indexed="63"/>
      </bottom>
    </border>
    <border>
      <left/>
      <right/>
      <top/>
      <bottom style="thin"/>
    </border>
    <border>
      <left/>
      <right style="thin"/>
      <top/>
      <bottom style="thin"/>
    </border>
    <border>
      <left style="thin"/>
      <right style="thin"/>
      <top style="thin"/>
      <bottom/>
    </border>
    <border>
      <left style="thin"/>
      <right style="thin"/>
      <top style="thin"/>
      <bottom style="thin"/>
    </border>
    <border>
      <left style="thin"/>
      <right/>
      <top/>
      <bottom style="thin"/>
    </border>
    <border>
      <left style="thin"/>
      <right/>
      <top/>
      <bottom/>
    </border>
    <border>
      <left/>
      <right style="thin"/>
      <top/>
      <bottom/>
    </border>
    <border>
      <left style="thin"/>
      <right style="thin"/>
      <top/>
      <bottom/>
    </border>
    <border>
      <left/>
      <right/>
      <top style="thin"/>
      <bottom style="thin"/>
    </border>
    <border>
      <left style="thin"/>
      <right/>
      <top style="thin"/>
      <bottom style="thin"/>
    </border>
    <border>
      <left/>
      <right style="thin"/>
      <top style="thin"/>
      <bottom style="thin"/>
    </border>
    <border>
      <left/>
      <right/>
      <top style="thin"/>
      <bottom/>
    </border>
    <border>
      <left style="thin"/>
      <right style="thin"/>
      <top/>
      <bottom style="thin"/>
    </border>
    <border>
      <left/>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9">
    <xf numFmtId="0" fontId="0" fillId="0" borderId="0" xfId="0" applyFont="1" applyAlignment="1">
      <alignment/>
    </xf>
    <xf numFmtId="0" fontId="47" fillId="0" borderId="0" xfId="0" applyFont="1" applyAlignment="1">
      <alignment horizontal="center" vertical="center"/>
    </xf>
    <xf numFmtId="0" fontId="48" fillId="0" borderId="0" xfId="0" applyFont="1" applyAlignment="1">
      <alignment/>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xf>
    <xf numFmtId="0" fontId="47" fillId="0" borderId="21" xfId="0" applyFont="1" applyBorder="1" applyAlignment="1">
      <alignment horizontal="left"/>
    </xf>
    <xf numFmtId="0" fontId="47" fillId="0" borderId="0" xfId="0" applyFont="1" applyBorder="1" applyAlignment="1">
      <alignment horizontal="left"/>
    </xf>
    <xf numFmtId="0" fontId="47" fillId="0" borderId="22" xfId="0" applyFont="1" applyBorder="1" applyAlignment="1">
      <alignment horizontal="left" vertical="center"/>
    </xf>
    <xf numFmtId="164" fontId="49" fillId="0" borderId="23" xfId="42" applyNumberFormat="1" applyFont="1" applyBorder="1" applyAlignment="1">
      <alignment horizontal="right" indent="1"/>
    </xf>
    <xf numFmtId="165" fontId="49" fillId="0" borderId="23" xfId="0" applyNumberFormat="1" applyFont="1" applyBorder="1" applyAlignment="1">
      <alignment horizontal="right" indent="1"/>
    </xf>
    <xf numFmtId="0" fontId="48" fillId="0" borderId="21"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48" fillId="0" borderId="21" xfId="0" applyFont="1" applyBorder="1" applyAlignment="1">
      <alignment horizontal="left" indent="1"/>
    </xf>
    <xf numFmtId="0" fontId="48" fillId="0" borderId="0" xfId="0" applyFont="1" applyBorder="1" applyAlignment="1">
      <alignment horizontal="left" indent="1"/>
    </xf>
    <xf numFmtId="0" fontId="48" fillId="0" borderId="22" xfId="0" applyFont="1" applyBorder="1" applyAlignment="1">
      <alignment horizontal="left" indent="1"/>
    </xf>
    <xf numFmtId="164" fontId="48" fillId="0" borderId="23" xfId="42" applyNumberFormat="1" applyFont="1" applyBorder="1" applyAlignment="1">
      <alignment horizontal="right" indent="1"/>
    </xf>
    <xf numFmtId="0" fontId="48" fillId="0" borderId="23" xfId="0" applyFont="1" applyBorder="1" applyAlignment="1">
      <alignment horizontal="left"/>
    </xf>
    <xf numFmtId="0" fontId="48" fillId="0" borderId="23" xfId="0" applyFont="1" applyBorder="1" applyAlignment="1">
      <alignment/>
    </xf>
    <xf numFmtId="0" fontId="48" fillId="0" borderId="21" xfId="0" applyFont="1" applyBorder="1" applyAlignment="1">
      <alignment horizontal="left"/>
    </xf>
    <xf numFmtId="0" fontId="48" fillId="0" borderId="0" xfId="0" applyFont="1" applyBorder="1" applyAlignment="1">
      <alignment horizontal="left"/>
    </xf>
    <xf numFmtId="0" fontId="48" fillId="0" borderId="22" xfId="0" applyFont="1" applyBorder="1" applyAlignment="1">
      <alignment horizontal="left"/>
    </xf>
    <xf numFmtId="164" fontId="48" fillId="0" borderId="23" xfId="42" applyNumberFormat="1" applyFont="1" applyBorder="1" applyAlignment="1">
      <alignment horizontal="center"/>
    </xf>
    <xf numFmtId="165" fontId="48" fillId="0" borderId="23" xfId="0" applyNumberFormat="1" applyFont="1" applyBorder="1" applyAlignment="1">
      <alignment horizontal="center"/>
    </xf>
    <xf numFmtId="0" fontId="48" fillId="0" borderId="21" xfId="0" applyFont="1" applyBorder="1" applyAlignment="1">
      <alignment horizontal="left" indent="2"/>
    </xf>
    <xf numFmtId="0" fontId="48" fillId="0" borderId="0" xfId="0" applyFont="1" applyBorder="1" applyAlignment="1">
      <alignment horizontal="left" indent="2"/>
    </xf>
    <xf numFmtId="0" fontId="48" fillId="0" borderId="22" xfId="0" applyFont="1" applyBorder="1" applyAlignment="1">
      <alignment horizontal="left" indent="2"/>
    </xf>
    <xf numFmtId="0" fontId="48" fillId="0" borderId="23" xfId="0" applyFont="1" applyBorder="1" applyAlignment="1">
      <alignment horizontal="left" indent="1"/>
    </xf>
    <xf numFmtId="0" fontId="48" fillId="0" borderId="22" xfId="0" applyFont="1" applyBorder="1" applyAlignment="1">
      <alignment horizontal="left" indent="1"/>
    </xf>
    <xf numFmtId="0" fontId="48" fillId="0" borderId="22" xfId="0" applyFont="1" applyBorder="1" applyAlignment="1">
      <alignment horizontal="left"/>
    </xf>
    <xf numFmtId="0" fontId="48" fillId="0" borderId="23" xfId="0" applyFont="1" applyBorder="1" applyAlignment="1">
      <alignment horizontal="left" indent="2"/>
    </xf>
    <xf numFmtId="0" fontId="48" fillId="0" borderId="22" xfId="0" applyFont="1" applyBorder="1" applyAlignment="1">
      <alignment horizontal="left" indent="3"/>
    </xf>
    <xf numFmtId="0" fontId="48" fillId="0" borderId="21" xfId="0" applyFont="1" applyBorder="1" applyAlignment="1">
      <alignment horizontal="left" indent="2"/>
    </xf>
    <xf numFmtId="0" fontId="48" fillId="0" borderId="0" xfId="0" applyFont="1" applyBorder="1" applyAlignment="1">
      <alignment horizontal="left" indent="3"/>
    </xf>
    <xf numFmtId="0" fontId="48" fillId="0" borderId="21" xfId="0" applyFont="1" applyBorder="1" applyAlignment="1">
      <alignment horizontal="left" indent="1"/>
    </xf>
    <xf numFmtId="0" fontId="48" fillId="0" borderId="0" xfId="0" applyFont="1" applyBorder="1" applyAlignment="1">
      <alignment horizontal="left" indent="2"/>
    </xf>
    <xf numFmtId="0" fontId="48" fillId="0" borderId="21" xfId="0" applyFont="1" applyBorder="1" applyAlignment="1">
      <alignment horizontal="left"/>
    </xf>
    <xf numFmtId="0" fontId="48" fillId="0" borderId="0" xfId="0" applyFont="1" applyBorder="1" applyAlignment="1">
      <alignment horizontal="left"/>
    </xf>
    <xf numFmtId="165" fontId="48" fillId="0" borderId="23" xfId="0" applyNumberFormat="1" applyFont="1" applyBorder="1" applyAlignment="1">
      <alignment horizontal="right" indent="1"/>
    </xf>
    <xf numFmtId="0" fontId="48" fillId="0" borderId="16" xfId="0" applyFont="1" applyBorder="1" applyAlignment="1">
      <alignment horizontal="left" indent="1"/>
    </xf>
    <xf numFmtId="0" fontId="48" fillId="0" borderId="16" xfId="0" applyFont="1" applyBorder="1" applyAlignment="1">
      <alignment horizontal="left"/>
    </xf>
    <xf numFmtId="164" fontId="49" fillId="0" borderId="16" xfId="42" applyNumberFormat="1" applyFont="1" applyBorder="1" applyAlignment="1">
      <alignment horizontal="right" indent="1"/>
    </xf>
    <xf numFmtId="165" fontId="49" fillId="0" borderId="20" xfId="0" applyNumberFormat="1" applyFont="1" applyBorder="1" applyAlignment="1">
      <alignment horizontal="right" indent="1"/>
    </xf>
    <xf numFmtId="165" fontId="49" fillId="0" borderId="16" xfId="0" applyNumberFormat="1" applyFont="1" applyBorder="1" applyAlignment="1">
      <alignment horizontal="right" indent="1"/>
    </xf>
    <xf numFmtId="165" fontId="49" fillId="0" borderId="17" xfId="0" applyNumberFormat="1" applyFont="1" applyBorder="1" applyAlignment="1">
      <alignment horizontal="right" indent="1"/>
    </xf>
    <xf numFmtId="0" fontId="48" fillId="0" borderId="20" xfId="0" applyFont="1" applyBorder="1" applyAlignment="1">
      <alignment horizontal="center" vertical="center"/>
    </xf>
    <xf numFmtId="0" fontId="48" fillId="0" borderId="24" xfId="0" applyFont="1" applyBorder="1" applyAlignment="1">
      <alignment horizontal="center" vertical="center"/>
    </xf>
    <xf numFmtId="164" fontId="49" fillId="0" borderId="0" xfId="42" applyNumberFormat="1" applyFont="1" applyBorder="1" applyAlignment="1">
      <alignment horizontal="right" vertical="center" indent="1"/>
    </xf>
    <xf numFmtId="164" fontId="49" fillId="0" borderId="0" xfId="42" applyNumberFormat="1" applyFont="1" applyBorder="1" applyAlignment="1">
      <alignment horizontal="right" indent="1"/>
    </xf>
    <xf numFmtId="164" fontId="48" fillId="0" borderId="19" xfId="42" applyNumberFormat="1" applyFont="1" applyBorder="1" applyAlignment="1">
      <alignment horizontal="center" vertical="center"/>
    </xf>
    <xf numFmtId="164" fontId="48" fillId="0" borderId="25" xfId="42" applyNumberFormat="1" applyFont="1" applyBorder="1" applyAlignment="1">
      <alignment horizontal="center" vertical="center"/>
    </xf>
    <xf numFmtId="164" fontId="48" fillId="0" borderId="24" xfId="42" applyNumberFormat="1" applyFont="1" applyBorder="1" applyAlignment="1">
      <alignment horizontal="center" vertical="center"/>
    </xf>
    <xf numFmtId="164" fontId="48" fillId="0" borderId="26" xfId="42" applyNumberFormat="1" applyFont="1" applyBorder="1" applyAlignment="1">
      <alignment horizontal="center" vertical="center"/>
    </xf>
    <xf numFmtId="0" fontId="21" fillId="0" borderId="27" xfId="0" applyFont="1" applyBorder="1" applyAlignment="1">
      <alignment vertical="center" wrapText="1"/>
    </xf>
    <xf numFmtId="14" fontId="21" fillId="0" borderId="27" xfId="0" applyNumberFormat="1" applyFont="1" applyBorder="1" applyAlignment="1" applyProtection="1">
      <alignment horizontal="left" vertical="center" wrapText="1"/>
      <protection locked="0"/>
    </xf>
    <xf numFmtId="14" fontId="21" fillId="0" borderId="27" xfId="0" applyNumberFormat="1" applyFont="1" applyBorder="1" applyAlignment="1" applyProtection="1">
      <alignment horizontal="left" vertical="center" wrapText="1"/>
      <protection locked="0"/>
    </xf>
    <xf numFmtId="0" fontId="0" fillId="0" borderId="27" xfId="0" applyBorder="1" applyAlignment="1">
      <alignment/>
    </xf>
    <xf numFmtId="0" fontId="0" fillId="0" borderId="0" xfId="0" applyBorder="1" applyAlignment="1">
      <alignment/>
    </xf>
    <xf numFmtId="0" fontId="22" fillId="0" borderId="0" xfId="0" applyFont="1" applyBorder="1" applyAlignment="1">
      <alignment horizontal="center" vertical="top" wrapText="1"/>
    </xf>
    <xf numFmtId="0" fontId="21" fillId="0" borderId="0" xfId="0" applyFont="1" applyBorder="1" applyAlignment="1">
      <alignment horizontal="left" vertical="top" wrapText="1"/>
    </xf>
    <xf numFmtId="0" fontId="23" fillId="0" borderId="0" xfId="0" applyFont="1" applyAlignment="1">
      <alignment vertical="center"/>
    </xf>
    <xf numFmtId="0" fontId="47" fillId="0" borderId="24" xfId="0" applyFont="1" applyBorder="1" applyAlignment="1">
      <alignment horizontal="left" vertical="center"/>
    </xf>
    <xf numFmtId="0" fontId="48" fillId="0" borderId="24" xfId="0" applyFont="1" applyBorder="1" applyAlignment="1">
      <alignment/>
    </xf>
    <xf numFmtId="0" fontId="48" fillId="0" borderId="24" xfId="0" applyFont="1" applyBorder="1" applyAlignment="1">
      <alignment horizontal="left" vertical="center" wrapText="1"/>
    </xf>
    <xf numFmtId="0" fontId="48" fillId="0" borderId="0" xfId="0" applyFont="1" applyAlignment="1">
      <alignment horizontal="center" vertical="top"/>
    </xf>
    <xf numFmtId="0" fontId="48" fillId="0" borderId="0" xfId="0" applyFont="1" applyAlignment="1">
      <alignment vertical="top"/>
    </xf>
    <xf numFmtId="0" fontId="48" fillId="0" borderId="27" xfId="0" applyFont="1" applyBorder="1" applyAlignment="1">
      <alignment horizontal="left" vertical="center" wrapText="1"/>
    </xf>
    <xf numFmtId="0" fontId="48" fillId="0" borderId="0" xfId="0" applyFont="1" applyBorder="1" applyAlignment="1">
      <alignment horizontal="left" vertical="top" wrapText="1"/>
    </xf>
    <xf numFmtId="0" fontId="48" fillId="0" borderId="0" xfId="0" applyFont="1" applyAlignment="1">
      <alignment vertical="center"/>
    </xf>
    <xf numFmtId="0" fontId="48" fillId="0" borderId="0" xfId="0" applyFont="1" applyAlignment="1">
      <alignment horizontal="left" vertical="top" wrapText="1"/>
    </xf>
    <xf numFmtId="0" fontId="48" fillId="0" borderId="0" xfId="0" applyFont="1" applyAlignment="1">
      <alignment horizontal="left" vertical="top" wrapText="1"/>
    </xf>
    <xf numFmtId="164" fontId="48" fillId="0" borderId="0" xfId="0" applyNumberFormat="1" applyFont="1" applyAlignment="1">
      <alignment horizontal="center" vertical="top"/>
    </xf>
    <xf numFmtId="0" fontId="22" fillId="0" borderId="24" xfId="0" applyFont="1" applyBorder="1" applyAlignment="1">
      <alignment horizontal="left" vertical="center" wrapText="1"/>
    </xf>
    <xf numFmtId="0" fontId="22" fillId="0" borderId="0" xfId="0" applyFont="1" applyBorder="1" applyAlignment="1">
      <alignment horizontal="center" vertical="center" wrapText="1"/>
    </xf>
    <xf numFmtId="0" fontId="22" fillId="0" borderId="16"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wrapText="1"/>
    </xf>
    <xf numFmtId="166" fontId="48" fillId="0" borderId="0" xfId="42" applyNumberFormat="1" applyFont="1" applyFill="1" applyAlignment="1">
      <alignment/>
    </xf>
    <xf numFmtId="0" fontId="50" fillId="0" borderId="0" xfId="0" applyFont="1" applyFill="1" applyBorder="1" applyAlignment="1">
      <alignment horizontal="left" vertical="top" wrapText="1"/>
    </xf>
    <xf numFmtId="0" fontId="47" fillId="33" borderId="0" xfId="0" applyFont="1" applyFill="1" applyBorder="1" applyAlignment="1">
      <alignment horizontal="center" vertical="center"/>
    </xf>
    <xf numFmtId="0" fontId="47" fillId="33" borderId="0" xfId="0" applyFont="1" applyFill="1" applyBorder="1" applyAlignment="1">
      <alignment horizontal="center" vertical="top"/>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26" xfId="0" applyFont="1" applyFill="1" applyBorder="1" applyAlignment="1">
      <alignment horizontal="center" vertical="center" wrapText="1"/>
    </xf>
    <xf numFmtId="0" fontId="48" fillId="33" borderId="20"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8" xfId="0" applyFont="1" applyFill="1" applyBorder="1" applyAlignment="1">
      <alignment horizontal="center" vertical="center"/>
    </xf>
    <xf numFmtId="0" fontId="48" fillId="33" borderId="25"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22" xfId="0" applyFont="1" applyFill="1" applyBorder="1" applyAlignment="1">
      <alignment horizontal="center"/>
    </xf>
    <xf numFmtId="166" fontId="48" fillId="33" borderId="0" xfId="42" applyNumberFormat="1" applyFont="1" applyFill="1" applyAlignment="1">
      <alignment/>
    </xf>
    <xf numFmtId="166" fontId="48" fillId="33" borderId="23" xfId="42" applyNumberFormat="1" applyFont="1" applyFill="1" applyBorder="1" applyAlignment="1">
      <alignment/>
    </xf>
    <xf numFmtId="166" fontId="48" fillId="33" borderId="23" xfId="42" applyNumberFormat="1" applyFont="1" applyFill="1" applyBorder="1" applyAlignment="1">
      <alignment horizontal="center"/>
    </xf>
    <xf numFmtId="166" fontId="48" fillId="33" borderId="23" xfId="42" applyNumberFormat="1" applyFont="1" applyFill="1" applyBorder="1" applyAlignment="1" quotePrefix="1">
      <alignment horizontal="center"/>
    </xf>
    <xf numFmtId="166" fontId="49" fillId="33" borderId="0" xfId="42" applyNumberFormat="1" applyFont="1" applyFill="1" applyAlignment="1">
      <alignment/>
    </xf>
    <xf numFmtId="166" fontId="48" fillId="33" borderId="21" xfId="42" applyNumberFormat="1" applyFont="1" applyFill="1" applyBorder="1" applyAlignment="1">
      <alignment horizontal="center"/>
    </xf>
    <xf numFmtId="166" fontId="49" fillId="33" borderId="21" xfId="42" applyNumberFormat="1" applyFont="1" applyFill="1" applyBorder="1" applyAlignment="1">
      <alignment/>
    </xf>
    <xf numFmtId="165" fontId="49" fillId="0" borderId="0" xfId="0" applyNumberFormat="1" applyFont="1" applyBorder="1" applyAlignment="1">
      <alignment/>
    </xf>
    <xf numFmtId="166" fontId="49" fillId="33" borderId="23" xfId="42" applyNumberFormat="1" applyFont="1" applyFill="1" applyBorder="1" applyAlignment="1">
      <alignment/>
    </xf>
    <xf numFmtId="164" fontId="48" fillId="33" borderId="23" xfId="42" applyNumberFormat="1" applyFont="1" applyFill="1" applyBorder="1" applyAlignment="1" quotePrefix="1">
      <alignment horizontal="center"/>
    </xf>
    <xf numFmtId="166" fontId="48" fillId="33" borderId="0" xfId="42" applyNumberFormat="1" applyFont="1" applyFill="1" applyAlignment="1">
      <alignment horizontal="right"/>
    </xf>
    <xf numFmtId="166" fontId="49" fillId="33" borderId="0" xfId="42" applyNumberFormat="1" applyFont="1" applyFill="1" applyAlignment="1" quotePrefix="1">
      <alignment/>
    </xf>
    <xf numFmtId="164" fontId="48" fillId="33" borderId="23" xfId="42" applyNumberFormat="1" applyFont="1" applyFill="1" applyBorder="1" applyAlignment="1">
      <alignment/>
    </xf>
    <xf numFmtId="166" fontId="49" fillId="33" borderId="23" xfId="42" applyNumberFormat="1" applyFont="1" applyFill="1" applyBorder="1" applyAlignment="1" quotePrefix="1">
      <alignment horizontal="center"/>
    </xf>
    <xf numFmtId="166" fontId="47" fillId="33" borderId="23" xfId="42" applyNumberFormat="1" applyFont="1" applyFill="1" applyBorder="1" applyAlignment="1">
      <alignment/>
    </xf>
    <xf numFmtId="166" fontId="47" fillId="33" borderId="0" xfId="42" applyNumberFormat="1" applyFont="1" applyFill="1" applyAlignment="1">
      <alignment/>
    </xf>
    <xf numFmtId="166" fontId="48" fillId="33" borderId="20" xfId="42" applyNumberFormat="1" applyFont="1" applyFill="1" applyBorder="1" applyAlignment="1">
      <alignment/>
    </xf>
    <xf numFmtId="164" fontId="48" fillId="33" borderId="28" xfId="42" applyNumberFormat="1" applyFont="1" applyFill="1" applyBorder="1" applyAlignment="1" quotePrefix="1">
      <alignment horizontal="center"/>
    </xf>
    <xf numFmtId="0" fontId="48" fillId="33" borderId="26" xfId="0" applyFont="1" applyFill="1" applyBorder="1" applyAlignment="1">
      <alignment horizontal="center" vertical="center"/>
    </xf>
    <xf numFmtId="0" fontId="48" fillId="33" borderId="19" xfId="0" applyFont="1" applyFill="1" applyBorder="1" applyAlignment="1">
      <alignment horizontal="center" vertical="center"/>
    </xf>
    <xf numFmtId="0" fontId="48" fillId="0" borderId="25" xfId="0" applyFont="1" applyBorder="1" applyAlignment="1">
      <alignment horizontal="center" vertical="center"/>
    </xf>
    <xf numFmtId="0" fontId="48" fillId="33" borderId="0" xfId="0" applyFont="1" applyFill="1" applyBorder="1" applyAlignment="1">
      <alignment horizontal="center" vertical="center"/>
    </xf>
    <xf numFmtId="14" fontId="48" fillId="33" borderId="0" xfId="0" applyNumberFormat="1" applyFont="1" applyFill="1" applyBorder="1" applyAlignment="1">
      <alignment horizontal="center" vertical="center"/>
    </xf>
    <xf numFmtId="0" fontId="47" fillId="0" borderId="0" xfId="0" applyFont="1" applyAlignment="1">
      <alignment horizontal="center" vertical="top"/>
    </xf>
    <xf numFmtId="0" fontId="22" fillId="0" borderId="24" xfId="0" applyFont="1" applyBorder="1" applyAlignment="1">
      <alignment horizontal="center" vertical="center" wrapText="1"/>
    </xf>
    <xf numFmtId="0" fontId="21" fillId="0" borderId="24" xfId="0" applyFont="1" applyBorder="1" applyAlignment="1">
      <alignment horizontal="left" vertical="top" wrapText="1"/>
    </xf>
    <xf numFmtId="0" fontId="23" fillId="0" borderId="0" xfId="0" applyFont="1" applyAlignment="1">
      <alignment vertical="top"/>
    </xf>
    <xf numFmtId="0" fontId="21" fillId="0" borderId="2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0" xfId="0" applyFont="1" applyBorder="1" applyAlignment="1">
      <alignment vertical="center" wrapText="1"/>
    </xf>
    <xf numFmtId="0" fontId="27" fillId="0" borderId="0" xfId="0" applyFont="1" applyAlignment="1">
      <alignment vertical="center"/>
    </xf>
    <xf numFmtId="0" fontId="21"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1" fillId="0" borderId="25" xfId="0" applyFont="1" applyBorder="1" applyAlignment="1">
      <alignment horizontal="center" vertical="center" wrapText="1"/>
    </xf>
    <xf numFmtId="0" fontId="27" fillId="0" borderId="0" xfId="0" applyFont="1" applyBorder="1" applyAlignment="1">
      <alignment vertical="center"/>
    </xf>
    <xf numFmtId="166" fontId="48" fillId="33" borderId="23" xfId="42" applyNumberFormat="1" applyFont="1" applyFill="1" applyBorder="1" applyAlignment="1">
      <alignment horizontal="left" indent="2"/>
    </xf>
    <xf numFmtId="166" fontId="48" fillId="33" borderId="23" xfId="42" applyNumberFormat="1" applyFont="1" applyFill="1" applyBorder="1" applyAlignment="1">
      <alignment horizontal="left" indent="1"/>
    </xf>
    <xf numFmtId="167" fontId="21" fillId="0" borderId="23" xfId="0" applyNumberFormat="1" applyFont="1" applyBorder="1" applyAlignment="1">
      <alignment horizontal="right" wrapText="1"/>
    </xf>
    <xf numFmtId="166" fontId="48" fillId="33" borderId="21" xfId="42" applyNumberFormat="1" applyFont="1" applyFill="1" applyBorder="1" applyAlignment="1">
      <alignment horizontal="left" indent="1"/>
    </xf>
    <xf numFmtId="0" fontId="23" fillId="0" borderId="0" xfId="0" applyFont="1" applyBorder="1" applyAlignment="1">
      <alignment vertical="top"/>
    </xf>
    <xf numFmtId="167" fontId="22" fillId="0" borderId="23" xfId="0" applyNumberFormat="1" applyFont="1" applyBorder="1" applyAlignment="1">
      <alignment horizontal="right" wrapText="1"/>
    </xf>
    <xf numFmtId="166" fontId="21" fillId="0" borderId="21" xfId="42" applyNumberFormat="1" applyFont="1" applyBorder="1" applyAlignment="1">
      <alignment horizontal="left" wrapText="1" indent="2"/>
    </xf>
    <xf numFmtId="0" fontId="21" fillId="0" borderId="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4" xfId="0" applyFont="1" applyBorder="1" applyAlignment="1">
      <alignment horizontal="left" vertical="center" wrapText="1"/>
    </xf>
    <xf numFmtId="0" fontId="27" fillId="0" borderId="27" xfId="0" applyFont="1" applyBorder="1" applyAlignment="1">
      <alignment vertical="center"/>
    </xf>
    <xf numFmtId="0" fontId="21" fillId="0" borderId="29" xfId="0" applyFont="1" applyBorder="1" applyAlignment="1">
      <alignment vertical="center" wrapText="1"/>
    </xf>
    <xf numFmtId="0" fontId="21" fillId="0" borderId="20" xfId="0" applyFont="1" applyBorder="1" applyAlignment="1">
      <alignment horizontal="center" vertical="center" wrapText="1"/>
    </xf>
    <xf numFmtId="166" fontId="49" fillId="33" borderId="21" xfId="42" applyNumberFormat="1" applyFont="1" applyFill="1" applyBorder="1" applyAlignment="1">
      <alignment horizontal="left" indent="2"/>
    </xf>
    <xf numFmtId="166" fontId="48" fillId="33" borderId="0" xfId="42" applyNumberFormat="1" applyFont="1" applyFill="1" applyBorder="1" applyAlignment="1">
      <alignment horizontal="left" indent="2"/>
    </xf>
    <xf numFmtId="166" fontId="48" fillId="33" borderId="0" xfId="42" applyNumberFormat="1" applyFont="1" applyFill="1" applyBorder="1" applyAlignment="1">
      <alignment horizontal="left" indent="1"/>
    </xf>
    <xf numFmtId="168" fontId="22" fillId="0" borderId="23" xfId="0" applyNumberFormat="1" applyFont="1" applyBorder="1" applyAlignment="1">
      <alignment horizontal="right" wrapText="1"/>
    </xf>
    <xf numFmtId="166" fontId="47" fillId="33" borderId="23" xfId="42" applyNumberFormat="1" applyFont="1" applyFill="1" applyBorder="1" applyAlignment="1">
      <alignment horizontal="left" indent="1"/>
    </xf>
    <xf numFmtId="4" fontId="21" fillId="0" borderId="21" xfId="0" applyNumberFormat="1" applyFont="1" applyBorder="1" applyAlignment="1">
      <alignment horizontal="center" wrapText="1"/>
    </xf>
    <xf numFmtId="0" fontId="48" fillId="0" borderId="16" xfId="0" applyFont="1" applyBorder="1" applyAlignment="1">
      <alignment horizontal="left" vertical="top" wrapText="1"/>
    </xf>
    <xf numFmtId="167" fontId="29" fillId="0" borderId="23" xfId="0" applyNumberFormat="1" applyFont="1" applyBorder="1" applyAlignment="1">
      <alignment horizontal="right" wrapText="1"/>
    </xf>
    <xf numFmtId="169" fontId="49" fillId="0" borderId="21" xfId="0" applyNumberFormat="1" applyFont="1" applyBorder="1" applyAlignment="1">
      <alignment/>
    </xf>
    <xf numFmtId="166" fontId="49" fillId="33" borderId="23" xfId="42" applyNumberFormat="1" applyFont="1" applyFill="1" applyBorder="1" applyAlignment="1">
      <alignment horizontal="left" indent="2"/>
    </xf>
    <xf numFmtId="168" fontId="21" fillId="0" borderId="23" xfId="0" applyNumberFormat="1" applyFont="1" applyBorder="1" applyAlignment="1">
      <alignment horizontal="center" wrapText="1"/>
    </xf>
    <xf numFmtId="169" fontId="49" fillId="0" borderId="28" xfId="0" applyNumberFormat="1" applyFont="1" applyBorder="1" applyAlignment="1">
      <alignment/>
    </xf>
    <xf numFmtId="169" fontId="49" fillId="0" borderId="20" xfId="0" applyNumberFormat="1" applyFont="1" applyBorder="1" applyAlignment="1">
      <alignment/>
    </xf>
    <xf numFmtId="0" fontId="27" fillId="0" borderId="0" xfId="0" applyFont="1" applyAlignment="1">
      <alignment vertical="top"/>
    </xf>
    <xf numFmtId="0" fontId="21" fillId="0" borderId="22" xfId="0" applyFont="1" applyBorder="1" applyAlignment="1">
      <alignment horizontal="center" vertical="center" wrapText="1"/>
    </xf>
    <xf numFmtId="166" fontId="48" fillId="33" borderId="23" xfId="42" applyNumberFormat="1" applyFont="1" applyFill="1" applyBorder="1" applyAlignment="1">
      <alignment horizontal="right" indent="2"/>
    </xf>
    <xf numFmtId="164" fontId="49" fillId="0" borderId="0" xfId="42" applyNumberFormat="1" applyFont="1" applyAlignment="1">
      <alignment/>
    </xf>
    <xf numFmtId="166" fontId="49" fillId="33" borderId="21" xfId="42" applyNumberFormat="1" applyFont="1" applyFill="1" applyBorder="1" applyAlignment="1" quotePrefix="1">
      <alignment horizontal="center"/>
    </xf>
    <xf numFmtId="166" fontId="21" fillId="0" borderId="23" xfId="42" applyNumberFormat="1" applyFont="1" applyBorder="1" applyAlignment="1">
      <alignment horizontal="left" wrapText="1" indent="2"/>
    </xf>
    <xf numFmtId="0" fontId="21" fillId="0" borderId="0" xfId="0" applyFont="1" applyBorder="1" applyAlignment="1">
      <alignment horizontal="center" vertical="top" wrapText="1"/>
    </xf>
    <xf numFmtId="0" fontId="21" fillId="0" borderId="0" xfId="0" applyFont="1" applyBorder="1" applyAlignment="1">
      <alignment horizontal="left" vertical="top" wrapText="1"/>
    </xf>
    <xf numFmtId="0" fontId="48" fillId="0" borderId="0" xfId="0" applyFont="1" applyAlignment="1">
      <alignment vertical="top" wrapText="1"/>
    </xf>
    <xf numFmtId="0" fontId="48" fillId="0" borderId="0" xfId="0" applyFont="1" applyAlignment="1">
      <alignment horizontal="center"/>
    </xf>
    <xf numFmtId="0" fontId="47" fillId="0" borderId="0" xfId="0" applyFont="1" applyBorder="1" applyAlignment="1">
      <alignment horizontal="center" wrapText="1"/>
    </xf>
    <xf numFmtId="0" fontId="48" fillId="33" borderId="1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29" xfId="0" applyFont="1" applyFill="1" applyBorder="1" applyAlignment="1">
      <alignment horizontal="center"/>
    </xf>
    <xf numFmtId="166" fontId="48" fillId="33" borderId="18" xfId="42" applyNumberFormat="1" applyFont="1" applyFill="1" applyBorder="1" applyAlignment="1">
      <alignment/>
    </xf>
    <xf numFmtId="165" fontId="49" fillId="0" borderId="18" xfId="0" applyNumberFormat="1" applyFont="1" applyBorder="1" applyAlignment="1">
      <alignment/>
    </xf>
    <xf numFmtId="164" fontId="49" fillId="0" borderId="0" xfId="0" applyNumberFormat="1" applyFont="1" applyAlignment="1">
      <alignment/>
    </xf>
    <xf numFmtId="165" fontId="49" fillId="0" borderId="23" xfId="0" applyNumberFormat="1" applyFont="1" applyBorder="1" applyAlignment="1">
      <alignment/>
    </xf>
    <xf numFmtId="0" fontId="48" fillId="33" borderId="25"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26" xfId="0" applyFont="1" applyFill="1" applyBorder="1" applyAlignment="1">
      <alignment horizontal="center" vertical="center"/>
    </xf>
    <xf numFmtId="0" fontId="21" fillId="0" borderId="27" xfId="0" applyFont="1" applyBorder="1" applyAlignment="1">
      <alignment horizontal="center" vertical="center" wrapText="1"/>
    </xf>
    <xf numFmtId="0" fontId="22" fillId="0" borderId="16" xfId="0" applyFont="1" applyBorder="1" applyAlignment="1">
      <alignment horizontal="center" vertical="top" wrapText="1"/>
    </xf>
    <xf numFmtId="0" fontId="21" fillId="0" borderId="16" xfId="0" applyFont="1" applyBorder="1" applyAlignment="1">
      <alignment horizontal="left" vertical="top" wrapText="1"/>
    </xf>
    <xf numFmtId="0" fontId="47" fillId="0" borderId="24" xfId="0" applyFont="1" applyBorder="1" applyAlignment="1">
      <alignment horizontal="center" vertical="center"/>
    </xf>
    <xf numFmtId="0" fontId="48" fillId="33" borderId="24" xfId="0" applyFont="1" applyFill="1" applyBorder="1" applyAlignment="1">
      <alignment/>
    </xf>
    <xf numFmtId="0" fontId="48" fillId="33" borderId="27" xfId="0" applyFont="1" applyFill="1" applyBorder="1" applyAlignment="1">
      <alignment horizontal="left" vertical="top" wrapText="1"/>
    </xf>
    <xf numFmtId="0" fontId="48" fillId="33" borderId="0" xfId="0" applyFont="1" applyFill="1" applyBorder="1" applyAlignment="1">
      <alignment horizontal="left" vertical="top" wrapText="1"/>
    </xf>
    <xf numFmtId="0" fontId="21" fillId="0" borderId="0" xfId="0" applyNumberFormat="1" applyFont="1" applyAlignment="1">
      <alignment horizontal="left" vertical="top" wrapText="1"/>
    </xf>
    <xf numFmtId="0" fontId="48" fillId="0" borderId="0" xfId="0" applyNumberFormat="1"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Q65"/>
  <sheetViews>
    <sheetView tabSelected="1" zoomScaleSheetLayoutView="100" zoomScalePageLayoutView="0" workbookViewId="0" topLeftCell="A1">
      <pane xSplit="3" ySplit="3" topLeftCell="D64" activePane="bottomRight" state="frozen"/>
      <selection pane="topLeft" activeCell="A54" sqref="A54:P54"/>
      <selection pane="topRight" activeCell="A54" sqref="A54:P54"/>
      <selection pane="bottomLeft" activeCell="A54" sqref="A54:P54"/>
      <selection pane="bottomRight" activeCell="A54" sqref="A54:P54"/>
    </sheetView>
  </sheetViews>
  <sheetFormatPr defaultColWidth="22.57421875" defaultRowHeight="15"/>
  <cols>
    <col min="1" max="1" width="6.7109375" style="2" customWidth="1"/>
    <col min="2" max="2" width="8.7109375" style="2" customWidth="1"/>
    <col min="3" max="3" width="18.8515625" style="2" customWidth="1"/>
    <col min="4" max="12" width="9.7109375" style="2" customWidth="1"/>
    <col min="13" max="15" width="8.7109375" style="2" customWidth="1"/>
    <col min="16" max="16" width="8.140625" style="2" customWidth="1"/>
    <col min="17" max="17" width="22.57421875" style="2" customWidth="1"/>
    <col min="18" max="20" width="8.7109375" style="2" customWidth="1"/>
    <col min="21" max="16384" width="22.57421875" style="2" customWidth="1"/>
  </cols>
  <sheetData>
    <row r="1" spans="1:16" ht="18" customHeight="1" thickBot="1">
      <c r="A1" s="1" t="s">
        <v>0</v>
      </c>
      <c r="B1" s="1"/>
      <c r="C1" s="1"/>
      <c r="D1" s="1"/>
      <c r="E1" s="1"/>
      <c r="F1" s="1"/>
      <c r="G1" s="1"/>
      <c r="H1" s="1"/>
      <c r="I1" s="1"/>
      <c r="J1" s="1"/>
      <c r="K1" s="1"/>
      <c r="L1" s="1"/>
      <c r="M1" s="1"/>
      <c r="N1" s="1"/>
      <c r="O1" s="1"/>
      <c r="P1" s="1"/>
    </row>
    <row r="2" spans="1:17" ht="24.75" customHeight="1" thickTop="1">
      <c r="A2" s="3" t="s">
        <v>1</v>
      </c>
      <c r="B2" s="3"/>
      <c r="C2" s="4"/>
      <c r="D2" s="5" t="s">
        <v>2</v>
      </c>
      <c r="E2" s="6"/>
      <c r="F2" s="6"/>
      <c r="G2" s="6"/>
      <c r="H2" s="6"/>
      <c r="I2" s="7"/>
      <c r="J2" s="8" t="s">
        <v>3</v>
      </c>
      <c r="K2" s="9"/>
      <c r="L2" s="9"/>
      <c r="M2" s="9"/>
      <c r="N2" s="9"/>
      <c r="O2" s="10"/>
      <c r="P2" s="11" t="s">
        <v>4</v>
      </c>
      <c r="Q2" s="12"/>
    </row>
    <row r="3" spans="1:17" ht="46.5" customHeight="1">
      <c r="A3" s="13"/>
      <c r="B3" s="13"/>
      <c r="C3" s="14"/>
      <c r="D3" s="15" t="s">
        <v>5</v>
      </c>
      <c r="E3" s="15" t="s">
        <v>6</v>
      </c>
      <c r="F3" s="15" t="s">
        <v>7</v>
      </c>
      <c r="G3" s="16" t="s">
        <v>8</v>
      </c>
      <c r="H3" s="16" t="s">
        <v>9</v>
      </c>
      <c r="I3" s="16" t="s">
        <v>10</v>
      </c>
      <c r="J3" s="15" t="s">
        <v>5</v>
      </c>
      <c r="K3" s="15" t="s">
        <v>6</v>
      </c>
      <c r="L3" s="15" t="s">
        <v>7</v>
      </c>
      <c r="M3" s="16" t="s">
        <v>8</v>
      </c>
      <c r="N3" s="16" t="s">
        <v>9</v>
      </c>
      <c r="O3" s="16" t="s">
        <v>10</v>
      </c>
      <c r="P3" s="17"/>
      <c r="Q3" s="12"/>
    </row>
    <row r="4" spans="1:17" s="25" customFormat="1" ht="18" customHeight="1">
      <c r="A4" s="18" t="s">
        <v>11</v>
      </c>
      <c r="B4" s="19"/>
      <c r="C4" s="20"/>
      <c r="D4" s="21">
        <f>D5+D25</f>
        <v>12378.8</v>
      </c>
      <c r="E4" s="21">
        <f>E5+E25</f>
        <v>12257.2745336</v>
      </c>
      <c r="F4" s="21">
        <f>F5+F25</f>
        <v>10809.8106248</v>
      </c>
      <c r="G4" s="21">
        <f>G5+G25</f>
        <v>3700.5020000000004</v>
      </c>
      <c r="H4" s="21">
        <f>H5+H25</f>
        <v>860.4162554927058</v>
      </c>
      <c r="I4" s="21">
        <f>I5+I25</f>
        <v>2840.0857445072943</v>
      </c>
      <c r="J4" s="22">
        <f>100*D4/D$4</f>
        <v>100</v>
      </c>
      <c r="K4" s="22">
        <f>100*E4/E$4</f>
        <v>100.00000000000001</v>
      </c>
      <c r="L4" s="22">
        <f>100*F4/F$4</f>
        <v>100</v>
      </c>
      <c r="M4" s="22">
        <f>100*G4/G$4</f>
        <v>100.00000000000001</v>
      </c>
      <c r="N4" s="22">
        <f>100*H4/$H$4</f>
        <v>100</v>
      </c>
      <c r="O4" s="22">
        <f>100*I4/I$4</f>
        <v>100</v>
      </c>
      <c r="P4" s="23" t="s">
        <v>12</v>
      </c>
      <c r="Q4" s="24"/>
    </row>
    <row r="5" spans="1:17" ht="12.75" customHeight="1">
      <c r="A5" s="26" t="s">
        <v>13</v>
      </c>
      <c r="B5" s="27"/>
      <c r="C5" s="28"/>
      <c r="D5" s="29">
        <v>12500</v>
      </c>
      <c r="E5" s="29">
        <v>12376.7</v>
      </c>
      <c r="F5" s="29">
        <v>10908.1</v>
      </c>
      <c r="G5" s="29">
        <v>3654.8</v>
      </c>
      <c r="H5" s="29">
        <f>'Table 8.2.1.1'!F$84/1000</f>
        <v>852.4989471850675</v>
      </c>
      <c r="I5" s="21">
        <f>G5-H5</f>
        <v>2802.3010528149325</v>
      </c>
      <c r="J5" s="22">
        <f>100*D5/D$4</f>
        <v>100.97909328852555</v>
      </c>
      <c r="K5" s="22">
        <f>100*E5/E$4</f>
        <v>100.97432317496542</v>
      </c>
      <c r="L5" s="22">
        <f>100*F5/F$4</f>
        <v>100.9092608428727</v>
      </c>
      <c r="M5" s="22">
        <f>100*G5/G$4</f>
        <v>98.76497837320449</v>
      </c>
      <c r="N5" s="22">
        <f>100*H5/H$4</f>
        <v>99.07982813468529</v>
      </c>
      <c r="O5" s="22">
        <f>100*I5/I$4</f>
        <v>98.6695932767017</v>
      </c>
      <c r="P5" s="23" t="s">
        <v>14</v>
      </c>
      <c r="Q5" s="12"/>
    </row>
    <row r="6" spans="1:17" ht="18" customHeight="1">
      <c r="A6" s="30" t="s">
        <v>15</v>
      </c>
      <c r="B6" s="30"/>
      <c r="C6" s="31"/>
      <c r="D6" s="29">
        <v>7855.898</v>
      </c>
      <c r="E6" s="29">
        <v>7862.992</v>
      </c>
      <c r="F6" s="29">
        <v>6363.956</v>
      </c>
      <c r="G6" s="29">
        <v>2643.285</v>
      </c>
      <c r="H6" s="29">
        <f>'Table 8.2.1.1'!B$84/1000</f>
        <v>706.72</v>
      </c>
      <c r="I6" s="21">
        <f aca="true" t="shared" si="0" ref="I6:I14">G6-H6</f>
        <v>1936.5649999999998</v>
      </c>
      <c r="J6" s="22">
        <f>100*D6/D$4</f>
        <v>63.46251656057131</v>
      </c>
      <c r="K6" s="22">
        <f>100*E6/E$4</f>
        <v>64.14959523379962</v>
      </c>
      <c r="L6" s="22">
        <f>100*F6/F$4</f>
        <v>58.8720396766224</v>
      </c>
      <c r="M6" s="22">
        <f>100*G6/G$4</f>
        <v>71.43044376141398</v>
      </c>
      <c r="N6" s="22">
        <f>100*H6/H$4</f>
        <v>82.13698840397969</v>
      </c>
      <c r="O6" s="22">
        <f>100*I6/I$4</f>
        <v>68.18684977188815</v>
      </c>
      <c r="P6" s="23" t="s">
        <v>16</v>
      </c>
      <c r="Q6" s="12"/>
    </row>
    <row r="7" spans="1:17" ht="12.75" customHeight="1">
      <c r="A7" s="26" t="s">
        <v>17</v>
      </c>
      <c r="B7" s="27"/>
      <c r="C7" s="28"/>
      <c r="D7" s="29">
        <v>6415.473</v>
      </c>
      <c r="E7" s="29">
        <v>6422.567</v>
      </c>
      <c r="F7" s="29">
        <v>5333.54</v>
      </c>
      <c r="G7" s="29">
        <v>2242.011</v>
      </c>
      <c r="H7" s="29">
        <f>'Table 8.2.2'!D$48/1000</f>
        <v>583.55</v>
      </c>
      <c r="I7" s="21">
        <f t="shared" si="0"/>
        <v>1658.461</v>
      </c>
      <c r="J7" s="22">
        <f>100*D7/D$4</f>
        <v>51.82629172456135</v>
      </c>
      <c r="K7" s="22">
        <f>100*E7/E$4</f>
        <v>52.39800236499779</v>
      </c>
      <c r="L7" s="22">
        <f>100*F7/F$4</f>
        <v>49.33980978134554</v>
      </c>
      <c r="M7" s="22">
        <f>100*G7/G$4</f>
        <v>60.586671754264685</v>
      </c>
      <c r="N7" s="22">
        <f>100*H7/$H$4</f>
        <v>67.82182417809365</v>
      </c>
      <c r="O7" s="22">
        <f>100*I7/I$4</f>
        <v>58.39475104607148</v>
      </c>
      <c r="P7" s="23" t="s">
        <v>18</v>
      </c>
      <c r="Q7" s="12"/>
    </row>
    <row r="8" spans="1:17" ht="12.75" customHeight="1">
      <c r="A8" s="26" t="s">
        <v>19</v>
      </c>
      <c r="B8" s="27"/>
      <c r="C8" s="28"/>
      <c r="D8" s="21">
        <f>D6-D7</f>
        <v>1440.4250000000002</v>
      </c>
      <c r="E8" s="21">
        <f>E6-E7</f>
        <v>1440.4250000000002</v>
      </c>
      <c r="F8" s="21">
        <f>F6-F7</f>
        <v>1030.4160000000002</v>
      </c>
      <c r="G8" s="21">
        <f>G6-G7</f>
        <v>401.2739999999999</v>
      </c>
      <c r="H8" s="21">
        <f>H6-H7</f>
        <v>123.17000000000007</v>
      </c>
      <c r="I8" s="21">
        <f t="shared" si="0"/>
        <v>278.1039999999998</v>
      </c>
      <c r="J8" s="22">
        <f>100*D8/D$4</f>
        <v>11.636224836009955</v>
      </c>
      <c r="K8" s="22">
        <f>100*E8/E$4</f>
        <v>11.75159286880183</v>
      </c>
      <c r="L8" s="22">
        <f>100*F8/F$4</f>
        <v>9.532229895276862</v>
      </c>
      <c r="M8" s="22">
        <f>100*G8/G$4</f>
        <v>10.843772007149296</v>
      </c>
      <c r="N8" s="22">
        <f>100*H8/$H$4</f>
        <v>14.315164225886043</v>
      </c>
      <c r="O8" s="22">
        <f>100*I8/I$4</f>
        <v>9.792098725816675</v>
      </c>
      <c r="P8" s="23" t="s">
        <v>20</v>
      </c>
      <c r="Q8" s="12"/>
    </row>
    <row r="9" spans="1:17" ht="18" customHeight="1">
      <c r="A9" s="32" t="s">
        <v>21</v>
      </c>
      <c r="B9" s="33"/>
      <c r="C9" s="34"/>
      <c r="D9" s="21">
        <f>D10+D13+D14+D15+D16</f>
        <v>1223.4720000000002</v>
      </c>
      <c r="E9" s="21">
        <f>E10+E13+E14+E15+E16</f>
        <v>1223.4720000000002</v>
      </c>
      <c r="F9" s="21">
        <f>F13+F14+F15+F16</f>
        <v>1185.372</v>
      </c>
      <c r="G9" s="21">
        <f>SUM(G13,G14,G15)</f>
        <v>516.9639999999999</v>
      </c>
      <c r="H9" s="21">
        <f>SUM(H13,H14,H15)</f>
        <v>96.30105350274097</v>
      </c>
      <c r="I9" s="21">
        <f>SUM(I13,I14,I15)</f>
        <v>420.66294649725904</v>
      </c>
      <c r="J9" s="22">
        <f aca="true" t="shared" si="1" ref="J9:O23">100*D9/D$4</f>
        <v>9.883607457911916</v>
      </c>
      <c r="K9" s="22">
        <f t="shared" si="1"/>
        <v>9.981599063039527</v>
      </c>
      <c r="L9" s="22">
        <f t="shared" si="1"/>
        <v>10.9657055164362</v>
      </c>
      <c r="M9" s="22">
        <f t="shared" si="1"/>
        <v>13.97010459661959</v>
      </c>
      <c r="N9" s="22">
        <f>100*H9/$H$4</f>
        <v>11.192379605566085</v>
      </c>
      <c r="O9" s="22">
        <f t="shared" si="1"/>
        <v>14.811628392234924</v>
      </c>
      <c r="P9" s="23" t="s">
        <v>22</v>
      </c>
      <c r="Q9" s="12"/>
    </row>
    <row r="10" spans="1:17" ht="12.75" customHeight="1">
      <c r="A10" s="26" t="s">
        <v>23</v>
      </c>
      <c r="B10" s="27"/>
      <c r="C10" s="28"/>
      <c r="D10" s="29">
        <v>38.1</v>
      </c>
      <c r="E10" s="21">
        <f aca="true" t="shared" si="2" ref="E10:F12">D10</f>
        <v>38.1</v>
      </c>
      <c r="F10" s="21">
        <f t="shared" si="2"/>
        <v>38.1</v>
      </c>
      <c r="G10" s="35" t="s">
        <v>24</v>
      </c>
      <c r="H10" s="36" t="s">
        <v>24</v>
      </c>
      <c r="I10" s="36" t="s">
        <v>24</v>
      </c>
      <c r="J10" s="22">
        <f t="shared" si="1"/>
        <v>0.30778427634342587</v>
      </c>
      <c r="K10" s="22">
        <f t="shared" si="1"/>
        <v>0.31083582158137324</v>
      </c>
      <c r="L10" s="22">
        <f t="shared" si="1"/>
        <v>0.352457608393162</v>
      </c>
      <c r="M10" s="36" t="s">
        <v>25</v>
      </c>
      <c r="N10" s="36" t="s">
        <v>25</v>
      </c>
      <c r="O10" s="36" t="s">
        <v>25</v>
      </c>
      <c r="P10" s="23" t="s">
        <v>26</v>
      </c>
      <c r="Q10" s="12"/>
    </row>
    <row r="11" spans="1:17" ht="12.75" customHeight="1">
      <c r="A11" s="37" t="s">
        <v>27</v>
      </c>
      <c r="B11" s="38"/>
      <c r="C11" s="39"/>
      <c r="D11" s="29">
        <v>44.2</v>
      </c>
      <c r="E11" s="21">
        <f t="shared" si="2"/>
        <v>44.2</v>
      </c>
      <c r="F11" s="21">
        <f t="shared" si="2"/>
        <v>44.2</v>
      </c>
      <c r="G11" s="35" t="s">
        <v>24</v>
      </c>
      <c r="H11" s="36" t="s">
        <v>24</v>
      </c>
      <c r="I11" s="36" t="s">
        <v>24</v>
      </c>
      <c r="J11" s="22">
        <f t="shared" si="1"/>
        <v>0.35706207386822636</v>
      </c>
      <c r="K11" s="22">
        <f t="shared" si="1"/>
        <v>0.3606021867164488</v>
      </c>
      <c r="L11" s="22">
        <f t="shared" si="1"/>
        <v>0.4088878291595212</v>
      </c>
      <c r="M11" s="36" t="s">
        <v>25</v>
      </c>
      <c r="N11" s="36" t="s">
        <v>25</v>
      </c>
      <c r="O11" s="36" t="s">
        <v>25</v>
      </c>
      <c r="P11" s="23" t="str">
        <f>P10</f>
        <v>[G]</v>
      </c>
      <c r="Q11" s="12"/>
    </row>
    <row r="12" spans="1:17" ht="12.75" customHeight="1">
      <c r="A12" s="37" t="s">
        <v>28</v>
      </c>
      <c r="B12" s="38"/>
      <c r="C12" s="39"/>
      <c r="D12" s="29">
        <v>-6.1</v>
      </c>
      <c r="E12" s="21">
        <f t="shared" si="2"/>
        <v>-6.1</v>
      </c>
      <c r="F12" s="21">
        <f t="shared" si="2"/>
        <v>-6.1</v>
      </c>
      <c r="G12" s="35" t="s">
        <v>24</v>
      </c>
      <c r="H12" s="36" t="s">
        <v>24</v>
      </c>
      <c r="I12" s="36" t="s">
        <v>24</v>
      </c>
      <c r="J12" s="22">
        <f t="shared" si="1"/>
        <v>-0.049277797524800465</v>
      </c>
      <c r="K12" s="22">
        <f t="shared" si="1"/>
        <v>-0.049766365135075506</v>
      </c>
      <c r="L12" s="22">
        <f t="shared" si="1"/>
        <v>-0.056430220766359264</v>
      </c>
      <c r="M12" s="36" t="s">
        <v>25</v>
      </c>
      <c r="N12" s="36" t="s">
        <v>25</v>
      </c>
      <c r="O12" s="36" t="s">
        <v>25</v>
      </c>
      <c r="P12" s="23" t="str">
        <f>P11</f>
        <v>[G]</v>
      </c>
      <c r="Q12" s="12"/>
    </row>
    <row r="13" spans="1:17" ht="12.75" customHeight="1">
      <c r="A13" s="40" t="s">
        <v>29</v>
      </c>
      <c r="B13" s="41"/>
      <c r="C13" s="42"/>
      <c r="D13" s="29">
        <v>959.947</v>
      </c>
      <c r="E13" s="29">
        <f>D13</f>
        <v>959.947</v>
      </c>
      <c r="F13" s="29">
        <f>E13</f>
        <v>959.947</v>
      </c>
      <c r="G13" s="29">
        <v>471.262</v>
      </c>
      <c r="H13" s="29">
        <f>'Table 8.2.1.1'!C$84/1000</f>
        <v>88.38374519510273</v>
      </c>
      <c r="I13" s="21">
        <f t="shared" si="0"/>
        <v>382.87825480489727</v>
      </c>
      <c r="J13" s="22">
        <f t="shared" si="1"/>
        <v>7.754766213203219</v>
      </c>
      <c r="K13" s="22">
        <f t="shared" si="1"/>
        <v>7.831651297101693</v>
      </c>
      <c r="L13" s="22">
        <f t="shared" si="1"/>
        <v>8.880331333443324</v>
      </c>
      <c r="M13" s="22">
        <f t="shared" si="1"/>
        <v>12.735082969824091</v>
      </c>
      <c r="N13" s="22">
        <f>100*H13/$H$4</f>
        <v>10.272207740251371</v>
      </c>
      <c r="O13" s="22">
        <f t="shared" si="1"/>
        <v>13.48122166893662</v>
      </c>
      <c r="P13" s="23" t="s">
        <v>30</v>
      </c>
      <c r="Q13" s="12"/>
    </row>
    <row r="14" spans="1:17" ht="12.75" customHeight="1">
      <c r="A14" s="43" t="s">
        <v>31</v>
      </c>
      <c r="B14" s="44"/>
      <c r="C14" s="42"/>
      <c r="D14" s="29">
        <f>82000/1000</f>
        <v>82</v>
      </c>
      <c r="E14" s="29">
        <f>D14</f>
        <v>82</v>
      </c>
      <c r="F14" s="29">
        <f>E14</f>
        <v>82</v>
      </c>
      <c r="G14" s="29">
        <f>45702/1000</f>
        <v>45.702</v>
      </c>
      <c r="H14" s="21">
        <f>(8669/1000)*B52</f>
        <v>7.917308307638231</v>
      </c>
      <c r="I14" s="21">
        <f t="shared" si="0"/>
        <v>37.78469169236177</v>
      </c>
      <c r="J14" s="22">
        <f t="shared" si="1"/>
        <v>0.6624228519727277</v>
      </c>
      <c r="K14" s="22">
        <f t="shared" si="1"/>
        <v>0.668990482143638</v>
      </c>
      <c r="L14" s="22">
        <f t="shared" si="1"/>
        <v>0.7585701807936819</v>
      </c>
      <c r="M14" s="22">
        <f t="shared" si="1"/>
        <v>1.2350216267954994</v>
      </c>
      <c r="N14" s="22">
        <f>100*H14/$H$4</f>
        <v>0.9201718653147122</v>
      </c>
      <c r="O14" s="22">
        <f t="shared" si="1"/>
        <v>1.330406723298305</v>
      </c>
      <c r="P14" s="23" t="s">
        <v>32</v>
      </c>
      <c r="Q14" s="12"/>
    </row>
    <row r="15" spans="1:17" ht="12.75" customHeight="1">
      <c r="A15" s="45" t="s">
        <v>33</v>
      </c>
      <c r="B15" s="46"/>
      <c r="C15" s="42"/>
      <c r="D15" s="29">
        <f>-45975/1000</f>
        <v>-45.975</v>
      </c>
      <c r="E15" s="21">
        <f>D15</f>
        <v>-45.975</v>
      </c>
      <c r="F15" s="21">
        <f>E15</f>
        <v>-45.975</v>
      </c>
      <c r="G15" s="35" t="s">
        <v>24</v>
      </c>
      <c r="H15" s="36" t="s">
        <v>24</v>
      </c>
      <c r="I15" s="36" t="s">
        <v>24</v>
      </c>
      <c r="J15" s="22">
        <f t="shared" si="1"/>
        <v>-0.37140110511519697</v>
      </c>
      <c r="K15" s="22">
        <f t="shared" si="1"/>
        <v>-0.3750833831287044</v>
      </c>
      <c r="L15" s="22">
        <f t="shared" si="1"/>
        <v>-0.42530809831694544</v>
      </c>
      <c r="M15" s="36" t="s">
        <v>25</v>
      </c>
      <c r="N15" s="36" t="s">
        <v>25</v>
      </c>
      <c r="O15" s="36" t="s">
        <v>25</v>
      </c>
      <c r="P15" s="23" t="s">
        <v>34</v>
      </c>
      <c r="Q15" s="12"/>
    </row>
    <row r="16" spans="1:17" ht="12.75" customHeight="1">
      <c r="A16" s="47" t="s">
        <v>35</v>
      </c>
      <c r="B16" s="48"/>
      <c r="C16" s="42"/>
      <c r="D16" s="29">
        <v>189.4</v>
      </c>
      <c r="E16" s="21">
        <f>D16</f>
        <v>189.4</v>
      </c>
      <c r="F16" s="21">
        <f>E16</f>
        <v>189.4</v>
      </c>
      <c r="G16" s="35" t="s">
        <v>24</v>
      </c>
      <c r="H16" s="36" t="s">
        <v>24</v>
      </c>
      <c r="I16" s="36" t="s">
        <v>24</v>
      </c>
      <c r="J16" s="22">
        <f t="shared" si="1"/>
        <v>1.530035221507739</v>
      </c>
      <c r="K16" s="22">
        <f t="shared" si="1"/>
        <v>1.5452048453415248</v>
      </c>
      <c r="L16" s="22">
        <f t="shared" si="1"/>
        <v>1.7521121005161384</v>
      </c>
      <c r="M16" s="36" t="s">
        <v>25</v>
      </c>
      <c r="N16" s="36" t="s">
        <v>25</v>
      </c>
      <c r="O16" s="36" t="s">
        <v>25</v>
      </c>
      <c r="P16" s="23" t="s">
        <v>36</v>
      </c>
      <c r="Q16" s="12"/>
    </row>
    <row r="17" spans="1:17" ht="12.75" customHeight="1">
      <c r="A17" s="45" t="s">
        <v>37</v>
      </c>
      <c r="B17" s="48"/>
      <c r="C17" s="42"/>
      <c r="D17" s="29">
        <v>206.6</v>
      </c>
      <c r="E17" s="21">
        <f>D17</f>
        <v>206.6</v>
      </c>
      <c r="F17" s="21">
        <f>E17</f>
        <v>206.6</v>
      </c>
      <c r="G17" s="35" t="s">
        <v>24</v>
      </c>
      <c r="H17" s="36" t="s">
        <v>24</v>
      </c>
      <c r="I17" s="36" t="s">
        <v>24</v>
      </c>
      <c r="J17" s="22">
        <f t="shared" si="1"/>
        <v>1.6689824538727502</v>
      </c>
      <c r="K17" s="22">
        <f t="shared" si="1"/>
        <v>1.68552967818141</v>
      </c>
      <c r="L17" s="22">
        <f t="shared" si="1"/>
        <v>1.911226821365545</v>
      </c>
      <c r="M17" s="36" t="s">
        <v>25</v>
      </c>
      <c r="N17" s="36" t="s">
        <v>25</v>
      </c>
      <c r="O17" s="36" t="s">
        <v>25</v>
      </c>
      <c r="P17" s="23" t="str">
        <f>P16</f>
        <v>[K]</v>
      </c>
      <c r="Q17" s="12"/>
    </row>
    <row r="18" spans="1:17" ht="12.75" customHeight="1">
      <c r="A18" s="45" t="s">
        <v>28</v>
      </c>
      <c r="B18" s="48"/>
      <c r="C18" s="42"/>
      <c r="D18" s="29">
        <v>-17.2</v>
      </c>
      <c r="E18" s="21">
        <f>D18</f>
        <v>-17.2</v>
      </c>
      <c r="F18" s="21">
        <f>E18</f>
        <v>-17.2</v>
      </c>
      <c r="G18" s="35" t="s">
        <v>24</v>
      </c>
      <c r="H18" s="36" t="s">
        <v>24</v>
      </c>
      <c r="I18" s="36" t="s">
        <v>24</v>
      </c>
      <c r="J18" s="22">
        <f t="shared" si="1"/>
        <v>-0.13894723236501116</v>
      </c>
      <c r="K18" s="22">
        <f t="shared" si="1"/>
        <v>-0.14032483283988503</v>
      </c>
      <c r="L18" s="22">
        <f t="shared" si="1"/>
        <v>-0.15911472084940645</v>
      </c>
      <c r="M18" s="36" t="s">
        <v>25</v>
      </c>
      <c r="N18" s="36" t="s">
        <v>25</v>
      </c>
      <c r="O18" s="36" t="s">
        <v>25</v>
      </c>
      <c r="P18" s="23" t="str">
        <f>P17</f>
        <v>[K]</v>
      </c>
      <c r="Q18" s="12"/>
    </row>
    <row r="19" spans="1:17" ht="18" customHeight="1">
      <c r="A19" s="49" t="s">
        <v>38</v>
      </c>
      <c r="B19" s="50"/>
      <c r="C19" s="42"/>
      <c r="D19" s="21">
        <f>SUM(D20:D22)</f>
        <v>1518.955</v>
      </c>
      <c r="E19" s="21">
        <f>SUM(E20:E22)</f>
        <v>1170.2411616</v>
      </c>
      <c r="F19" s="21">
        <f>SUM(F20:F22)</f>
        <v>1196.0180288000001</v>
      </c>
      <c r="G19" s="21">
        <f>SUM(G20:G22)</f>
        <v>321.142</v>
      </c>
      <c r="H19" s="21">
        <f>SUM(H20:H22)</f>
        <v>49.526</v>
      </c>
      <c r="I19" s="21">
        <f>SUM(I20:I22)</f>
        <v>271.616</v>
      </c>
      <c r="J19" s="22">
        <f t="shared" si="1"/>
        <v>12.270615891685786</v>
      </c>
      <c r="K19" s="22">
        <f t="shared" si="1"/>
        <v>9.547319499062377</v>
      </c>
      <c r="L19" s="22">
        <f t="shared" si="1"/>
        <v>11.064190394381942</v>
      </c>
      <c r="M19" s="22">
        <f t="shared" si="1"/>
        <v>8.678336074402878</v>
      </c>
      <c r="N19" s="22">
        <f>100*H19/$H$4</f>
        <v>5.756051176838774</v>
      </c>
      <c r="O19" s="22">
        <f>100*I19/I$4</f>
        <v>9.563654918704598</v>
      </c>
      <c r="P19" s="23"/>
      <c r="Q19" s="12"/>
    </row>
    <row r="20" spans="1:17" ht="12.75" customHeight="1">
      <c r="A20" s="43" t="s">
        <v>39</v>
      </c>
      <c r="B20" s="44"/>
      <c r="C20" s="42"/>
      <c r="D20" s="29">
        <v>1738.355</v>
      </c>
      <c r="E20" s="29">
        <v>1387.477</v>
      </c>
      <c r="F20" s="29">
        <f>E20</f>
        <v>1387.477</v>
      </c>
      <c r="G20" s="29">
        <v>321.142</v>
      </c>
      <c r="H20" s="51">
        <f>'Table 8.2.1.1'!D$84/1000</f>
        <v>49.526</v>
      </c>
      <c r="I20" s="21">
        <f>G20-H20</f>
        <v>271.616</v>
      </c>
      <c r="J20" s="22">
        <f>100*D20/D$4</f>
        <v>14.043000937085987</v>
      </c>
      <c r="K20" s="22">
        <f>100*E20/E$4</f>
        <v>11.319620819429371</v>
      </c>
      <c r="L20" s="22">
        <f>100*F20/F$4</f>
        <v>12.835349740696042</v>
      </c>
      <c r="M20" s="22">
        <f>100*G20/G$4</f>
        <v>8.678336074402878</v>
      </c>
      <c r="N20" s="22">
        <f>100*H20/$H$4</f>
        <v>5.756051176838774</v>
      </c>
      <c r="O20" s="22">
        <f>100*I20/I$4</f>
        <v>9.563654918704598</v>
      </c>
      <c r="P20" s="23" t="s">
        <v>40</v>
      </c>
      <c r="Q20" s="12"/>
    </row>
    <row r="21" spans="1:17" ht="12.75" customHeight="1">
      <c r="A21" s="37" t="s">
        <v>41</v>
      </c>
      <c r="B21" s="38"/>
      <c r="C21" s="39"/>
      <c r="D21" s="29">
        <v>-179.9</v>
      </c>
      <c r="E21" s="21">
        <f>$D21*E$5/$D$5</f>
        <v>-178.1254664</v>
      </c>
      <c r="F21" s="21">
        <f>D21*F5/D5</f>
        <v>-156.9893752</v>
      </c>
      <c r="G21" s="29">
        <v>0</v>
      </c>
      <c r="H21" s="21">
        <v>0</v>
      </c>
      <c r="I21" s="21">
        <v>0</v>
      </c>
      <c r="J21" s="22">
        <f>100*D21/D$4</f>
        <v>-1.4532911106084596</v>
      </c>
      <c r="K21" s="22">
        <f>100*E21/E$4</f>
        <v>-1.4532224591341023</v>
      </c>
      <c r="L21" s="22">
        <f>100*F21/F$4</f>
        <v>-1.452286082050624</v>
      </c>
      <c r="M21" s="22">
        <f>100*G21/G$4</f>
        <v>0</v>
      </c>
      <c r="N21" s="22">
        <f>100*H21/$H$4</f>
        <v>0</v>
      </c>
      <c r="O21" s="22">
        <f>100*I21/I$4</f>
        <v>0</v>
      </c>
      <c r="P21" s="23" t="s">
        <v>42</v>
      </c>
      <c r="Q21" s="12"/>
    </row>
    <row r="22" spans="1:17" ht="12.75" customHeight="1">
      <c r="A22" s="37" t="s">
        <v>33</v>
      </c>
      <c r="B22" s="38"/>
      <c r="C22" s="39"/>
      <c r="D22" s="29">
        <v>-39.5</v>
      </c>
      <c r="E22" s="21">
        <f>$D22*E$5/$D$5</f>
        <v>-39.110372000000005</v>
      </c>
      <c r="F22" s="21">
        <f>$D22*F$5/$D$5</f>
        <v>-34.469596</v>
      </c>
      <c r="G22" s="35" t="s">
        <v>24</v>
      </c>
      <c r="H22" s="36" t="s">
        <v>24</v>
      </c>
      <c r="I22" s="36" t="s">
        <v>24</v>
      </c>
      <c r="J22" s="22">
        <f>100*D22/D$4</f>
        <v>-0.31909393479174075</v>
      </c>
      <c r="K22" s="22">
        <f>100*E22/E$4</f>
        <v>-0.31907886123289075</v>
      </c>
      <c r="L22" s="22">
        <f>100*F22/F$4</f>
        <v>-0.3188732642634778</v>
      </c>
      <c r="M22" s="36" t="s">
        <v>25</v>
      </c>
      <c r="N22" s="36" t="s">
        <v>25</v>
      </c>
      <c r="O22" s="36" t="s">
        <v>25</v>
      </c>
      <c r="P22" s="23" t="s">
        <v>43</v>
      </c>
      <c r="Q22" s="12"/>
    </row>
    <row r="23" spans="1:17" ht="18" customHeight="1">
      <c r="A23" s="32" t="s">
        <v>44</v>
      </c>
      <c r="B23" s="33"/>
      <c r="C23" s="34"/>
      <c r="D23" s="21">
        <f>D4-D6-D9-D20</f>
        <v>1561.074999999999</v>
      </c>
      <c r="E23" s="21">
        <f>E4-E6-E9-E20</f>
        <v>1783.3335336000002</v>
      </c>
      <c r="F23" s="21">
        <f>F4-F6-F9-F20</f>
        <v>1873.0056247999999</v>
      </c>
      <c r="G23" s="21">
        <f>G4-G6-G9-G20</f>
        <v>219.11100000000062</v>
      </c>
      <c r="H23" s="21">
        <f>H4-H6-H9-H20</f>
        <v>7.869201989964772</v>
      </c>
      <c r="I23" s="21">
        <f>I4-I6-I9-I20</f>
        <v>211.24179801003544</v>
      </c>
      <c r="J23" s="22">
        <f t="shared" si="1"/>
        <v>12.610875044430792</v>
      </c>
      <c r="K23" s="22">
        <f t="shared" si="1"/>
        <v>14.549184883731487</v>
      </c>
      <c r="L23" s="22">
        <f t="shared" si="1"/>
        <v>17.326905066245356</v>
      </c>
      <c r="M23" s="22">
        <f t="shared" si="1"/>
        <v>5.921115567563552</v>
      </c>
      <c r="N23" s="22">
        <f>100*H23/$H$4</f>
        <v>0.9145808136154494</v>
      </c>
      <c r="O23" s="22">
        <f t="shared" si="1"/>
        <v>7.437866917172328</v>
      </c>
      <c r="P23" s="23" t="s">
        <v>45</v>
      </c>
      <c r="Q23" s="12"/>
    </row>
    <row r="24" spans="1:17" ht="18" customHeight="1">
      <c r="A24" s="32" t="s">
        <v>46</v>
      </c>
      <c r="B24" s="33"/>
      <c r="C24" s="34"/>
      <c r="D24" s="21"/>
      <c r="E24" s="21"/>
      <c r="F24" s="21"/>
      <c r="G24" s="21"/>
      <c r="H24" s="21"/>
      <c r="I24" s="21"/>
      <c r="J24" s="22"/>
      <c r="K24" s="22"/>
      <c r="L24" s="22"/>
      <c r="M24" s="22"/>
      <c r="N24" s="22"/>
      <c r="O24" s="22"/>
      <c r="P24" s="23"/>
      <c r="Q24" s="12"/>
    </row>
    <row r="25" spans="1:17" ht="18" customHeight="1">
      <c r="A25" s="52" t="s">
        <v>47</v>
      </c>
      <c r="B25" s="53"/>
      <c r="C25" s="53"/>
      <c r="D25" s="54">
        <f>SUM(D21,D18,D14,D12)</f>
        <v>-121.19999999999999</v>
      </c>
      <c r="E25" s="54">
        <f>SUM(E21,E18,E14,E12)</f>
        <v>-119.42546639999998</v>
      </c>
      <c r="F25" s="54">
        <f>SUM(F21,F18,F14,F12)</f>
        <v>-98.2893752</v>
      </c>
      <c r="G25" s="54">
        <f>SUM(G21,G18,G14,G12)</f>
        <v>45.702</v>
      </c>
      <c r="H25" s="54">
        <f>SUM(H21,H18,H14,H12)</f>
        <v>7.917308307638231</v>
      </c>
      <c r="I25" s="54">
        <f>SUM(I21,I18,I14,I12)</f>
        <v>37.78469169236177</v>
      </c>
      <c r="J25" s="55"/>
      <c r="K25" s="56"/>
      <c r="L25" s="56"/>
      <c r="M25" s="56"/>
      <c r="N25" s="56"/>
      <c r="O25" s="57"/>
      <c r="P25" s="58" t="s">
        <v>48</v>
      </c>
      <c r="Q25" s="12"/>
    </row>
    <row r="26" spans="1:17" ht="18" customHeight="1">
      <c r="A26" s="59" t="s">
        <v>49</v>
      </c>
      <c r="B26" s="59"/>
      <c r="C26" s="59"/>
      <c r="D26" s="60"/>
      <c r="E26" s="61"/>
      <c r="F26" s="61"/>
      <c r="G26" s="61"/>
      <c r="H26" s="61"/>
      <c r="I26" s="62" t="s">
        <v>50</v>
      </c>
      <c r="J26" s="63" t="s">
        <v>51</v>
      </c>
      <c r="K26" s="64"/>
      <c r="L26" s="64"/>
      <c r="M26" s="64"/>
      <c r="N26" s="64"/>
      <c r="O26" s="65"/>
      <c r="P26" s="61"/>
      <c r="Q26" s="12"/>
    </row>
    <row r="27" spans="1:16" s="70" customFormat="1" ht="18" customHeight="1">
      <c r="A27" s="66" t="s">
        <v>52</v>
      </c>
      <c r="B27" s="67">
        <v>40497</v>
      </c>
      <c r="C27" s="67"/>
      <c r="D27" s="67"/>
      <c r="E27" s="68"/>
      <c r="F27" s="66"/>
      <c r="G27" s="69"/>
      <c r="H27" s="66"/>
      <c r="I27" s="66"/>
      <c r="J27" s="66"/>
      <c r="K27" s="66"/>
      <c r="L27" s="66"/>
      <c r="M27" s="66"/>
      <c r="N27" s="66"/>
      <c r="O27" s="66"/>
      <c r="P27" s="66"/>
    </row>
    <row r="28" spans="1:16" s="73" customFormat="1" ht="60" customHeight="1">
      <c r="A28" s="71" t="s">
        <v>53</v>
      </c>
      <c r="B28" s="72" t="s">
        <v>54</v>
      </c>
      <c r="C28" s="72"/>
      <c r="D28" s="72"/>
      <c r="E28" s="72"/>
      <c r="F28" s="72"/>
      <c r="G28" s="72"/>
      <c r="H28" s="72"/>
      <c r="I28" s="72"/>
      <c r="J28" s="72"/>
      <c r="K28" s="72"/>
      <c r="L28" s="72"/>
      <c r="M28" s="72"/>
      <c r="N28" s="72"/>
      <c r="O28" s="72"/>
      <c r="P28" s="72"/>
    </row>
    <row r="29" spans="1:16" ht="18" customHeight="1">
      <c r="A29" s="74" t="s">
        <v>55</v>
      </c>
      <c r="B29" s="75"/>
      <c r="C29" s="76"/>
      <c r="D29" s="76"/>
      <c r="E29" s="76"/>
      <c r="F29" s="76"/>
      <c r="G29" s="76"/>
      <c r="H29" s="76"/>
      <c r="I29" s="76"/>
      <c r="J29" s="76"/>
      <c r="K29" s="76"/>
      <c r="L29" s="76"/>
      <c r="M29" s="76"/>
      <c r="N29" s="76"/>
      <c r="O29" s="76"/>
      <c r="P29" s="76"/>
    </row>
    <row r="30" spans="1:16" ht="18" customHeight="1">
      <c r="A30" s="77" t="str">
        <f>P4</f>
        <v>[A]</v>
      </c>
      <c r="B30" s="78" t="s">
        <v>56</v>
      </c>
      <c r="C30" s="79"/>
      <c r="D30" s="79"/>
      <c r="E30" s="79"/>
      <c r="F30" s="79"/>
      <c r="G30" s="79"/>
      <c r="H30" s="79"/>
      <c r="I30" s="79"/>
      <c r="J30" s="79"/>
      <c r="K30" s="79"/>
      <c r="L30" s="79"/>
      <c r="M30" s="79"/>
      <c r="N30" s="79"/>
      <c r="O30" s="79"/>
      <c r="P30" s="79"/>
    </row>
    <row r="31" spans="1:16" s="81" customFormat="1" ht="60" customHeight="1">
      <c r="A31" s="77" t="str">
        <f>P5</f>
        <v>[B]</v>
      </c>
      <c r="B31" s="80" t="s">
        <v>57</v>
      </c>
      <c r="C31" s="80"/>
      <c r="D31" s="80"/>
      <c r="E31" s="80"/>
      <c r="F31" s="80"/>
      <c r="G31" s="80"/>
      <c r="H31" s="80"/>
      <c r="I31" s="80"/>
      <c r="J31" s="80"/>
      <c r="K31" s="80"/>
      <c r="L31" s="80"/>
      <c r="M31" s="80"/>
      <c r="N31" s="80"/>
      <c r="O31" s="80"/>
      <c r="P31" s="80"/>
    </row>
    <row r="32" spans="1:16" s="81" customFormat="1" ht="48" customHeight="1">
      <c r="A32" s="77" t="str">
        <f>P6</f>
        <v>[C]</v>
      </c>
      <c r="B32" s="82" t="s">
        <v>58</v>
      </c>
      <c r="C32" s="82"/>
      <c r="D32" s="82"/>
      <c r="E32" s="82"/>
      <c r="F32" s="82"/>
      <c r="G32" s="82"/>
      <c r="H32" s="82"/>
      <c r="I32" s="82"/>
      <c r="J32" s="82"/>
      <c r="K32" s="82"/>
      <c r="L32" s="82"/>
      <c r="M32" s="82"/>
      <c r="N32" s="82"/>
      <c r="O32" s="82"/>
      <c r="P32" s="82"/>
    </row>
    <row r="33" spans="1:16" s="81" customFormat="1" ht="36" customHeight="1">
      <c r="A33" s="77" t="str">
        <f>P7</f>
        <v>[D]</v>
      </c>
      <c r="B33" s="82" t="s">
        <v>59</v>
      </c>
      <c r="C33" s="82"/>
      <c r="D33" s="82"/>
      <c r="E33" s="82"/>
      <c r="F33" s="82"/>
      <c r="G33" s="82"/>
      <c r="H33" s="82"/>
      <c r="I33" s="82"/>
      <c r="J33" s="82"/>
      <c r="K33" s="82"/>
      <c r="L33" s="82"/>
      <c r="M33" s="82"/>
      <c r="N33" s="82"/>
      <c r="O33" s="82"/>
      <c r="P33" s="82"/>
    </row>
    <row r="34" spans="1:15" s="81" customFormat="1" ht="18" customHeight="1">
      <c r="A34" s="77" t="str">
        <f>P8</f>
        <v>[E]</v>
      </c>
      <c r="B34" s="78" t="s">
        <v>60</v>
      </c>
      <c r="C34" s="83"/>
      <c r="D34" s="83"/>
      <c r="E34" s="83"/>
      <c r="F34" s="83"/>
      <c r="G34" s="83"/>
      <c r="H34" s="83"/>
      <c r="I34" s="83"/>
      <c r="J34" s="83"/>
      <c r="K34" s="83"/>
      <c r="L34" s="83"/>
      <c r="M34" s="83"/>
      <c r="N34" s="83"/>
      <c r="O34" s="83"/>
    </row>
    <row r="35" spans="1:16" s="81" customFormat="1" ht="24.75" customHeight="1">
      <c r="A35" s="77" t="str">
        <f>P9</f>
        <v>[F]</v>
      </c>
      <c r="B35" s="82" t="s">
        <v>61</v>
      </c>
      <c r="C35" s="82"/>
      <c r="D35" s="82"/>
      <c r="E35" s="82"/>
      <c r="F35" s="82"/>
      <c r="G35" s="82"/>
      <c r="H35" s="82"/>
      <c r="I35" s="82"/>
      <c r="J35" s="82"/>
      <c r="K35" s="82"/>
      <c r="L35" s="82"/>
      <c r="M35" s="82"/>
      <c r="N35" s="82"/>
      <c r="O35" s="82"/>
      <c r="P35" s="82"/>
    </row>
    <row r="36" spans="1:16" s="81" customFormat="1" ht="24.75" customHeight="1">
      <c r="A36" s="77" t="str">
        <f>P10</f>
        <v>[G]</v>
      </c>
      <c r="B36" s="82" t="s">
        <v>62</v>
      </c>
      <c r="C36" s="82"/>
      <c r="D36" s="82"/>
      <c r="E36" s="82"/>
      <c r="F36" s="82"/>
      <c r="G36" s="82"/>
      <c r="H36" s="82"/>
      <c r="I36" s="82"/>
      <c r="J36" s="82"/>
      <c r="K36" s="82"/>
      <c r="L36" s="82"/>
      <c r="M36" s="82"/>
      <c r="N36" s="82"/>
      <c r="O36" s="82"/>
      <c r="P36" s="82"/>
    </row>
    <row r="37" spans="1:16" s="81" customFormat="1" ht="36" customHeight="1">
      <c r="A37" s="77" t="str">
        <f>P13</f>
        <v>[H]</v>
      </c>
      <c r="B37" s="82" t="s">
        <v>63</v>
      </c>
      <c r="C37" s="82"/>
      <c r="D37" s="82"/>
      <c r="E37" s="82"/>
      <c r="F37" s="82"/>
      <c r="G37" s="82"/>
      <c r="H37" s="82"/>
      <c r="I37" s="82"/>
      <c r="J37" s="82"/>
      <c r="K37" s="82"/>
      <c r="L37" s="82"/>
      <c r="M37" s="82"/>
      <c r="N37" s="82"/>
      <c r="O37" s="82"/>
      <c r="P37" s="82"/>
    </row>
    <row r="38" spans="1:16" s="81" customFormat="1" ht="48" customHeight="1">
      <c r="A38" s="77" t="str">
        <f>P14</f>
        <v>[I]</v>
      </c>
      <c r="B38" s="82" t="s">
        <v>64</v>
      </c>
      <c r="C38" s="82"/>
      <c r="D38" s="82"/>
      <c r="E38" s="82"/>
      <c r="F38" s="82"/>
      <c r="G38" s="82"/>
      <c r="H38" s="82"/>
      <c r="I38" s="82"/>
      <c r="J38" s="82"/>
      <c r="K38" s="82"/>
      <c r="L38" s="82"/>
      <c r="M38" s="82"/>
      <c r="N38" s="82"/>
      <c r="O38" s="82"/>
      <c r="P38" s="82"/>
    </row>
    <row r="39" spans="1:16" s="81" customFormat="1" ht="24.75" customHeight="1">
      <c r="A39" s="77" t="str">
        <f>P15</f>
        <v>[J]</v>
      </c>
      <c r="B39" s="82" t="s">
        <v>65</v>
      </c>
      <c r="C39" s="82"/>
      <c r="D39" s="82"/>
      <c r="E39" s="82"/>
      <c r="F39" s="82"/>
      <c r="G39" s="82"/>
      <c r="H39" s="82"/>
      <c r="I39" s="82"/>
      <c r="J39" s="82"/>
      <c r="K39" s="82"/>
      <c r="L39" s="82"/>
      <c r="M39" s="82"/>
      <c r="N39" s="82"/>
      <c r="O39" s="82"/>
      <c r="P39" s="82"/>
    </row>
    <row r="40" spans="1:16" s="81" customFormat="1" ht="24.75" customHeight="1">
      <c r="A40" s="77" t="str">
        <f>P16</f>
        <v>[K]</v>
      </c>
      <c r="B40" s="82" t="s">
        <v>66</v>
      </c>
      <c r="C40" s="82"/>
      <c r="D40" s="82"/>
      <c r="E40" s="82"/>
      <c r="F40" s="82"/>
      <c r="G40" s="82"/>
      <c r="H40" s="82"/>
      <c r="I40" s="82"/>
      <c r="J40" s="82"/>
      <c r="K40" s="82"/>
      <c r="L40" s="82"/>
      <c r="M40" s="82"/>
      <c r="N40" s="82"/>
      <c r="O40" s="82"/>
      <c r="P40" s="82"/>
    </row>
    <row r="41" spans="1:16" s="81" customFormat="1" ht="24.75" customHeight="1">
      <c r="A41" s="77" t="str">
        <f>P20</f>
        <v>[L]</v>
      </c>
      <c r="B41" s="82" t="s">
        <v>67</v>
      </c>
      <c r="C41" s="82"/>
      <c r="D41" s="82"/>
      <c r="E41" s="82"/>
      <c r="F41" s="82"/>
      <c r="G41" s="82"/>
      <c r="H41" s="82"/>
      <c r="I41" s="82"/>
      <c r="J41" s="82"/>
      <c r="K41" s="82"/>
      <c r="L41" s="82"/>
      <c r="M41" s="82"/>
      <c r="N41" s="82"/>
      <c r="O41" s="82"/>
      <c r="P41" s="82"/>
    </row>
    <row r="42" spans="1:16" s="81" customFormat="1" ht="24.75" customHeight="1">
      <c r="A42" s="77" t="str">
        <f>P21</f>
        <v>[M]</v>
      </c>
      <c r="B42" s="82" t="s">
        <v>68</v>
      </c>
      <c r="C42" s="82"/>
      <c r="D42" s="82"/>
      <c r="E42" s="82"/>
      <c r="F42" s="82"/>
      <c r="G42" s="82"/>
      <c r="H42" s="82"/>
      <c r="I42" s="82"/>
      <c r="J42" s="82"/>
      <c r="K42" s="82"/>
      <c r="L42" s="82"/>
      <c r="M42" s="82"/>
      <c r="N42" s="82"/>
      <c r="O42" s="82"/>
      <c r="P42" s="82"/>
    </row>
    <row r="43" spans="1:16" s="81" customFormat="1" ht="24.75" customHeight="1">
      <c r="A43" s="77" t="str">
        <f>P22</f>
        <v>[N]</v>
      </c>
      <c r="B43" s="82" t="s">
        <v>69</v>
      </c>
      <c r="C43" s="82"/>
      <c r="D43" s="82"/>
      <c r="E43" s="82"/>
      <c r="F43" s="82"/>
      <c r="G43" s="82"/>
      <c r="H43" s="82"/>
      <c r="I43" s="82"/>
      <c r="J43" s="82"/>
      <c r="K43" s="82"/>
      <c r="L43" s="82"/>
      <c r="M43" s="82"/>
      <c r="N43" s="82"/>
      <c r="O43" s="82"/>
      <c r="P43" s="82"/>
    </row>
    <row r="44" spans="1:15" s="81" customFormat="1" ht="18" customHeight="1">
      <c r="A44" s="77" t="str">
        <f>P23</f>
        <v>[O]</v>
      </c>
      <c r="B44" s="78" t="s">
        <v>70</v>
      </c>
      <c r="C44" s="83"/>
      <c r="D44" s="83"/>
      <c r="E44" s="83"/>
      <c r="F44" s="83"/>
      <c r="G44" s="83"/>
      <c r="H44" s="83"/>
      <c r="I44" s="83"/>
      <c r="J44" s="83"/>
      <c r="K44" s="83"/>
      <c r="L44" s="83"/>
      <c r="M44" s="83"/>
      <c r="N44" s="83"/>
      <c r="O44" s="83"/>
    </row>
    <row r="45" spans="1:15" s="81" customFormat="1" ht="18" customHeight="1">
      <c r="A45" s="77" t="str">
        <f>P25</f>
        <v>[P]</v>
      </c>
      <c r="B45" s="78" t="s">
        <v>71</v>
      </c>
      <c r="C45" s="83"/>
      <c r="D45" s="83"/>
      <c r="E45" s="83"/>
      <c r="F45" s="83"/>
      <c r="G45" s="83"/>
      <c r="H45" s="83"/>
      <c r="I45" s="83"/>
      <c r="J45" s="83"/>
      <c r="K45" s="83"/>
      <c r="L45" s="83"/>
      <c r="M45" s="83"/>
      <c r="N45" s="83"/>
      <c r="O45" s="83"/>
    </row>
    <row r="46" spans="1:15" s="81" customFormat="1" ht="18" customHeight="1">
      <c r="A46" s="84" t="str">
        <f>I26</f>
        <v>[Q]</v>
      </c>
      <c r="B46" s="78" t="s">
        <v>72</v>
      </c>
      <c r="C46" s="83"/>
      <c r="D46" s="83"/>
      <c r="E46" s="83"/>
      <c r="F46" s="83"/>
      <c r="G46" s="83"/>
      <c r="H46" s="83"/>
      <c r="I46" s="83"/>
      <c r="J46" s="83"/>
      <c r="K46" s="83"/>
      <c r="L46" s="83"/>
      <c r="M46" s="83"/>
      <c r="N46" s="83"/>
      <c r="O46" s="83"/>
    </row>
    <row r="47" spans="1:15" s="81" customFormat="1" ht="18" customHeight="1">
      <c r="A47" s="84" t="str">
        <f>J26</f>
        <v>[R]</v>
      </c>
      <c r="B47" s="78" t="s">
        <v>73</v>
      </c>
      <c r="C47" s="83"/>
      <c r="D47" s="83"/>
      <c r="E47" s="83"/>
      <c r="F47" s="83"/>
      <c r="G47" s="83"/>
      <c r="H47" s="83"/>
      <c r="I47" s="83"/>
      <c r="J47" s="83"/>
      <c r="K47" s="83"/>
      <c r="L47" s="83"/>
      <c r="M47" s="83"/>
      <c r="N47" s="83"/>
      <c r="O47" s="83"/>
    </row>
    <row r="48" spans="1:16" s="73" customFormat="1" ht="19.5" customHeight="1">
      <c r="A48" s="85" t="s">
        <v>74</v>
      </c>
      <c r="B48" s="85"/>
      <c r="C48" s="85"/>
      <c r="D48" s="85"/>
      <c r="E48" s="85"/>
      <c r="F48" s="85"/>
      <c r="G48" s="85"/>
      <c r="H48" s="85"/>
      <c r="I48" s="85"/>
      <c r="J48" s="85"/>
      <c r="K48" s="85"/>
      <c r="L48" s="85"/>
      <c r="M48" s="85"/>
      <c r="N48" s="85"/>
      <c r="O48" s="85"/>
      <c r="P48" s="85"/>
    </row>
    <row r="49" spans="1:16" s="73" customFormat="1" ht="19.5" customHeight="1">
      <c r="A49" s="86" t="s">
        <v>75</v>
      </c>
      <c r="B49" s="87" t="s">
        <v>76</v>
      </c>
      <c r="C49" s="87"/>
      <c r="D49" s="87"/>
      <c r="E49" s="87"/>
      <c r="F49" s="87"/>
      <c r="G49" s="87"/>
      <c r="H49" s="87"/>
      <c r="I49" s="87"/>
      <c r="J49" s="87"/>
      <c r="K49" s="88"/>
      <c r="M49" s="89"/>
      <c r="N49" s="89"/>
      <c r="O49" s="89"/>
      <c r="P49" s="89"/>
    </row>
    <row r="50" spans="2:3" ht="12.75" customHeight="1">
      <c r="B50" s="90">
        <v>773818</v>
      </c>
      <c r="C50" s="2" t="s">
        <v>77</v>
      </c>
    </row>
    <row r="51" spans="2:3" ht="12.75" customHeight="1">
      <c r="B51" s="90">
        <v>706720</v>
      </c>
      <c r="C51" s="2" t="s">
        <v>78</v>
      </c>
    </row>
    <row r="52" spans="2:3" ht="11.25">
      <c r="B52" s="2">
        <f>B51/B50</f>
        <v>0.9132896882729531</v>
      </c>
      <c r="C52" s="2" t="s">
        <v>79</v>
      </c>
    </row>
    <row r="53" spans="1:16" ht="18" customHeight="1">
      <c r="A53" s="74" t="s">
        <v>80</v>
      </c>
      <c r="B53" s="75"/>
      <c r="C53" s="76"/>
      <c r="D53" s="76"/>
      <c r="E53" s="76"/>
      <c r="F53" s="76"/>
      <c r="G53" s="76"/>
      <c r="H53" s="76"/>
      <c r="I53" s="76"/>
      <c r="J53" s="76"/>
      <c r="K53" s="76"/>
      <c r="L53" s="76"/>
      <c r="M53" s="76"/>
      <c r="N53" s="76"/>
      <c r="O53" s="76"/>
      <c r="P53" s="76"/>
    </row>
    <row r="54" spans="1:16" ht="18" customHeight="1">
      <c r="A54" s="77" t="s">
        <v>81</v>
      </c>
      <c r="B54" s="82" t="s">
        <v>82</v>
      </c>
      <c r="C54" s="82"/>
      <c r="D54" s="82"/>
      <c r="E54" s="82"/>
      <c r="F54" s="82"/>
      <c r="G54" s="82"/>
      <c r="H54" s="82"/>
      <c r="I54" s="82"/>
      <c r="J54" s="82"/>
      <c r="K54" s="82"/>
      <c r="L54" s="82"/>
      <c r="M54" s="82"/>
      <c r="N54" s="82"/>
      <c r="O54" s="82"/>
      <c r="P54" s="82"/>
    </row>
    <row r="55" spans="1:16" ht="24.75" customHeight="1">
      <c r="A55" s="77" t="s">
        <v>83</v>
      </c>
      <c r="B55" s="82" t="s">
        <v>84</v>
      </c>
      <c r="C55" s="82"/>
      <c r="D55" s="82"/>
      <c r="E55" s="82"/>
      <c r="F55" s="82"/>
      <c r="G55" s="82"/>
      <c r="H55" s="82"/>
      <c r="I55" s="82"/>
      <c r="J55" s="82"/>
      <c r="K55" s="82"/>
      <c r="L55" s="82"/>
      <c r="M55" s="82"/>
      <c r="N55" s="82"/>
      <c r="O55" s="82"/>
      <c r="P55" s="82"/>
    </row>
    <row r="56" spans="1:16" ht="36" customHeight="1">
      <c r="A56" s="77" t="s">
        <v>85</v>
      </c>
      <c r="B56" s="82" t="s">
        <v>86</v>
      </c>
      <c r="C56" s="82"/>
      <c r="D56" s="82"/>
      <c r="E56" s="82"/>
      <c r="F56" s="82"/>
      <c r="G56" s="82"/>
      <c r="H56" s="82"/>
      <c r="I56" s="82"/>
      <c r="J56" s="82"/>
      <c r="K56" s="82"/>
      <c r="L56" s="82"/>
      <c r="M56" s="82"/>
      <c r="N56" s="82"/>
      <c r="O56" s="82"/>
      <c r="P56" s="82"/>
    </row>
    <row r="57" spans="1:16" ht="36" customHeight="1">
      <c r="A57" s="77" t="s">
        <v>87</v>
      </c>
      <c r="B57" s="82" t="s">
        <v>88</v>
      </c>
      <c r="C57" s="82"/>
      <c r="D57" s="82"/>
      <c r="E57" s="82"/>
      <c r="F57" s="82"/>
      <c r="G57" s="82"/>
      <c r="H57" s="82"/>
      <c r="I57" s="82"/>
      <c r="J57" s="82"/>
      <c r="K57" s="82"/>
      <c r="L57" s="82"/>
      <c r="M57" s="82"/>
      <c r="N57" s="82"/>
      <c r="O57" s="82"/>
      <c r="P57" s="82"/>
    </row>
    <row r="58" spans="1:16" ht="48" customHeight="1">
      <c r="A58" s="77" t="s">
        <v>89</v>
      </c>
      <c r="B58" s="82" t="s">
        <v>90</v>
      </c>
      <c r="C58" s="82"/>
      <c r="D58" s="82"/>
      <c r="E58" s="82"/>
      <c r="F58" s="82"/>
      <c r="G58" s="82"/>
      <c r="H58" s="82"/>
      <c r="I58" s="82"/>
      <c r="J58" s="82"/>
      <c r="K58" s="82"/>
      <c r="L58" s="82"/>
      <c r="M58" s="82"/>
      <c r="N58" s="82"/>
      <c r="O58" s="82"/>
      <c r="P58" s="82"/>
    </row>
    <row r="59" spans="1:16" ht="24.75" customHeight="1">
      <c r="A59" s="77" t="s">
        <v>91</v>
      </c>
      <c r="B59" s="82" t="s">
        <v>92</v>
      </c>
      <c r="C59" s="82"/>
      <c r="D59" s="82"/>
      <c r="E59" s="82"/>
      <c r="F59" s="82"/>
      <c r="G59" s="82"/>
      <c r="H59" s="82"/>
      <c r="I59" s="82"/>
      <c r="J59" s="82"/>
      <c r="K59" s="82"/>
      <c r="L59" s="82"/>
      <c r="M59" s="82"/>
      <c r="N59" s="82"/>
      <c r="O59" s="82"/>
      <c r="P59" s="82"/>
    </row>
    <row r="60" spans="1:16" ht="24.75" customHeight="1">
      <c r="A60" s="77" t="s">
        <v>93</v>
      </c>
      <c r="B60" s="82" t="s">
        <v>94</v>
      </c>
      <c r="C60" s="82"/>
      <c r="D60" s="82"/>
      <c r="E60" s="82"/>
      <c r="F60" s="82"/>
      <c r="G60" s="82"/>
      <c r="H60" s="82"/>
      <c r="I60" s="82"/>
      <c r="J60" s="82"/>
      <c r="K60" s="82"/>
      <c r="L60" s="82"/>
      <c r="M60" s="82"/>
      <c r="N60" s="82"/>
      <c r="O60" s="82"/>
      <c r="P60" s="82"/>
    </row>
    <row r="61" spans="1:16" ht="36" customHeight="1">
      <c r="A61" s="77" t="s">
        <v>95</v>
      </c>
      <c r="B61" s="82" t="s">
        <v>96</v>
      </c>
      <c r="C61" s="82"/>
      <c r="D61" s="82"/>
      <c r="E61" s="82"/>
      <c r="F61" s="82"/>
      <c r="G61" s="82"/>
      <c r="H61" s="82"/>
      <c r="I61" s="82"/>
      <c r="J61" s="82"/>
      <c r="K61" s="82"/>
      <c r="L61" s="82"/>
      <c r="M61" s="82"/>
      <c r="N61" s="82"/>
      <c r="O61" s="82"/>
      <c r="P61" s="82"/>
    </row>
    <row r="62" spans="1:16" ht="36" customHeight="1">
      <c r="A62" s="77" t="s">
        <v>97</v>
      </c>
      <c r="B62" s="82" t="s">
        <v>98</v>
      </c>
      <c r="C62" s="82"/>
      <c r="D62" s="82"/>
      <c r="E62" s="82"/>
      <c r="F62" s="82"/>
      <c r="G62" s="82"/>
      <c r="H62" s="82"/>
      <c r="I62" s="82"/>
      <c r="J62" s="82"/>
      <c r="K62" s="82"/>
      <c r="L62" s="82"/>
      <c r="M62" s="82"/>
      <c r="N62" s="82"/>
      <c r="O62" s="82"/>
      <c r="P62" s="82"/>
    </row>
    <row r="63" spans="1:16" ht="36" customHeight="1">
      <c r="A63" s="77" t="s">
        <v>99</v>
      </c>
      <c r="B63" s="82" t="s">
        <v>100</v>
      </c>
      <c r="C63" s="82"/>
      <c r="D63" s="82"/>
      <c r="E63" s="82"/>
      <c r="F63" s="82"/>
      <c r="G63" s="82"/>
      <c r="H63" s="82"/>
      <c r="I63" s="82"/>
      <c r="J63" s="82"/>
      <c r="K63" s="82"/>
      <c r="L63" s="82"/>
      <c r="M63" s="82"/>
      <c r="N63" s="82"/>
      <c r="O63" s="82"/>
      <c r="P63" s="82"/>
    </row>
    <row r="64" spans="1:16" ht="36" customHeight="1">
      <c r="A64" s="77" t="s">
        <v>101</v>
      </c>
      <c r="B64" s="82" t="s">
        <v>102</v>
      </c>
      <c r="C64" s="82"/>
      <c r="D64" s="82"/>
      <c r="E64" s="82"/>
      <c r="F64" s="82"/>
      <c r="G64" s="82"/>
      <c r="H64" s="82"/>
      <c r="I64" s="82"/>
      <c r="J64" s="82"/>
      <c r="K64" s="82"/>
      <c r="L64" s="82"/>
      <c r="M64" s="82"/>
      <c r="N64" s="82"/>
      <c r="O64" s="82"/>
      <c r="P64" s="82"/>
    </row>
    <row r="65" spans="1:12" ht="18" customHeight="1">
      <c r="A65" s="91" t="s">
        <v>103</v>
      </c>
      <c r="B65" s="91"/>
      <c r="C65" s="91"/>
      <c r="D65" s="91"/>
      <c r="E65" s="91"/>
      <c r="F65" s="91"/>
      <c r="G65" s="91"/>
      <c r="H65" s="91"/>
      <c r="I65" s="91"/>
      <c r="J65" s="91"/>
      <c r="K65" s="91"/>
      <c r="L65" s="91"/>
    </row>
  </sheetData>
  <sheetProtection/>
  <mergeCells count="48">
    <mergeCell ref="B60:P60"/>
    <mergeCell ref="B61:P61"/>
    <mergeCell ref="B62:P62"/>
    <mergeCell ref="B63:P63"/>
    <mergeCell ref="B64:P64"/>
    <mergeCell ref="A65:L65"/>
    <mergeCell ref="B54:P54"/>
    <mergeCell ref="B55:P55"/>
    <mergeCell ref="B56:P56"/>
    <mergeCell ref="B57:P57"/>
    <mergeCell ref="B58:P58"/>
    <mergeCell ref="B59:P59"/>
    <mergeCell ref="B41:P41"/>
    <mergeCell ref="B42:P42"/>
    <mergeCell ref="B43:P43"/>
    <mergeCell ref="A48:P48"/>
    <mergeCell ref="B49:K49"/>
    <mergeCell ref="C53:P53"/>
    <mergeCell ref="B35:P35"/>
    <mergeCell ref="B36:P36"/>
    <mergeCell ref="B37:P37"/>
    <mergeCell ref="B38:P38"/>
    <mergeCell ref="B39:P39"/>
    <mergeCell ref="B40:P40"/>
    <mergeCell ref="B27:D27"/>
    <mergeCell ref="B28:P28"/>
    <mergeCell ref="C29:P29"/>
    <mergeCell ref="B31:P31"/>
    <mergeCell ref="B32:P32"/>
    <mergeCell ref="B33:P33"/>
    <mergeCell ref="A21:C21"/>
    <mergeCell ref="A22:C22"/>
    <mergeCell ref="A23:C23"/>
    <mergeCell ref="A24:C24"/>
    <mergeCell ref="A26:C26"/>
    <mergeCell ref="J26:O26"/>
    <mergeCell ref="A7:C7"/>
    <mergeCell ref="A8:C8"/>
    <mergeCell ref="A9:C9"/>
    <mergeCell ref="A10:C10"/>
    <mergeCell ref="A11:C11"/>
    <mergeCell ref="A12:C12"/>
    <mergeCell ref="A1:P1"/>
    <mergeCell ref="A2:C3"/>
    <mergeCell ref="D2:I2"/>
    <mergeCell ref="J2:O2"/>
    <mergeCell ref="P2:P3"/>
    <mergeCell ref="A5:C5"/>
  </mergeCells>
  <printOptions/>
  <pageMargins left="0.7" right="0.7" top="0.75" bottom="0.75" header="0.3" footer="0.3"/>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codeName="Sheet7"/>
  <dimension ref="A1:N222"/>
  <sheetViews>
    <sheetView view="pageBreakPreview" zoomScaleSheetLayoutView="100" zoomScalePageLayoutView="0" workbookViewId="0" topLeftCell="A197">
      <selection activeCell="A54" sqref="A54:P54"/>
    </sheetView>
  </sheetViews>
  <sheetFormatPr defaultColWidth="9.140625" defaultRowHeight="15"/>
  <cols>
    <col min="1" max="1" width="6.57421875" style="2" customWidth="1"/>
    <col min="2" max="2" width="8.7109375" style="2" customWidth="1"/>
    <col min="3" max="3" width="9.7109375" style="2" customWidth="1"/>
    <col min="4" max="4" width="11.7109375" style="2" customWidth="1"/>
    <col min="5" max="6" width="8.7109375" style="2" customWidth="1"/>
    <col min="7" max="8" width="11.7109375" style="2" customWidth="1"/>
    <col min="9" max="9" width="10.28125" style="2" customWidth="1"/>
    <col min="10" max="10" width="10.00390625" style="2" customWidth="1"/>
    <col min="11" max="11" width="10.140625" style="2" customWidth="1"/>
    <col min="12" max="13" width="9.7109375" style="2" customWidth="1"/>
    <col min="14" max="14" width="11.00390625" style="2" customWidth="1"/>
    <col min="15" max="16384" width="9.140625" style="2" customWidth="1"/>
  </cols>
  <sheetData>
    <row r="1" spans="1:14" ht="18" customHeight="1">
      <c r="A1" s="92" t="s">
        <v>104</v>
      </c>
      <c r="B1" s="92"/>
      <c r="C1" s="92"/>
      <c r="D1" s="92"/>
      <c r="E1" s="92"/>
      <c r="F1" s="92"/>
      <c r="G1" s="92"/>
      <c r="H1" s="92"/>
      <c r="I1" s="92"/>
      <c r="J1" s="92"/>
      <c r="K1" s="92"/>
      <c r="L1" s="92"/>
      <c r="M1" s="92"/>
      <c r="N1" s="92"/>
    </row>
    <row r="2" spans="1:14" ht="18" customHeight="1" thickBot="1">
      <c r="A2" s="93" t="s">
        <v>105</v>
      </c>
      <c r="B2" s="93"/>
      <c r="C2" s="93"/>
      <c r="D2" s="93"/>
      <c r="E2" s="93"/>
      <c r="F2" s="93"/>
      <c r="G2" s="93"/>
      <c r="H2" s="93"/>
      <c r="I2" s="93"/>
      <c r="J2" s="93"/>
      <c r="K2" s="93"/>
      <c r="L2" s="93"/>
      <c r="M2" s="93"/>
      <c r="N2" s="93"/>
    </row>
    <row r="3" spans="1:14" ht="18" customHeight="1" thickTop="1">
      <c r="A3" s="94" t="s">
        <v>106</v>
      </c>
      <c r="B3" s="95" t="s">
        <v>107</v>
      </c>
      <c r="C3" s="96"/>
      <c r="D3" s="96"/>
      <c r="E3" s="96"/>
      <c r="F3" s="97"/>
      <c r="G3" s="98" t="s">
        <v>108</v>
      </c>
      <c r="H3" s="99"/>
      <c r="I3" s="99"/>
      <c r="J3" s="99"/>
      <c r="K3" s="99"/>
      <c r="L3" s="99"/>
      <c r="M3" s="99"/>
      <c r="N3" s="99"/>
    </row>
    <row r="4" spans="1:14" ht="18" customHeight="1">
      <c r="A4" s="100"/>
      <c r="B4" s="101"/>
      <c r="C4" s="102"/>
      <c r="D4" s="102"/>
      <c r="E4" s="102"/>
      <c r="F4" s="103"/>
      <c r="G4" s="104" t="s">
        <v>109</v>
      </c>
      <c r="H4" s="104" t="s">
        <v>110</v>
      </c>
      <c r="I4" s="104" t="s">
        <v>38</v>
      </c>
      <c r="J4" s="104" t="s">
        <v>111</v>
      </c>
      <c r="K4" s="105" t="s">
        <v>112</v>
      </c>
      <c r="L4" s="106" t="s">
        <v>113</v>
      </c>
      <c r="M4" s="106"/>
      <c r="N4" s="101"/>
    </row>
    <row r="5" spans="1:14" ht="51.75" customHeight="1">
      <c r="A5" s="100"/>
      <c r="B5" s="107" t="s">
        <v>114</v>
      </c>
      <c r="C5" s="108" t="s">
        <v>110</v>
      </c>
      <c r="D5" s="109" t="s">
        <v>38</v>
      </c>
      <c r="E5" s="108" t="s">
        <v>111</v>
      </c>
      <c r="F5" s="108" t="s">
        <v>115</v>
      </c>
      <c r="G5" s="110"/>
      <c r="H5" s="110"/>
      <c r="I5" s="110"/>
      <c r="J5" s="110"/>
      <c r="K5" s="111"/>
      <c r="L5" s="108" t="s">
        <v>116</v>
      </c>
      <c r="M5" s="107" t="s">
        <v>117</v>
      </c>
      <c r="N5" s="107" t="s">
        <v>118</v>
      </c>
    </row>
    <row r="6" spans="1:14" ht="12.75" customHeight="1">
      <c r="A6" s="112">
        <v>1929</v>
      </c>
      <c r="B6" s="113">
        <v>398</v>
      </c>
      <c r="C6" s="114">
        <v>1148</v>
      </c>
      <c r="D6" s="115" t="s">
        <v>24</v>
      </c>
      <c r="E6" s="115" t="s">
        <v>24</v>
      </c>
      <c r="F6" s="115" t="s">
        <v>25</v>
      </c>
      <c r="G6" s="116">
        <v>5538</v>
      </c>
      <c r="H6" s="113">
        <v>3014</v>
      </c>
      <c r="I6" s="116">
        <v>184</v>
      </c>
      <c r="J6" s="116">
        <v>49</v>
      </c>
      <c r="K6" s="115" t="s">
        <v>24</v>
      </c>
      <c r="L6" s="117">
        <f aca="true" t="shared" si="0" ref="L6:L39">SUM(G6:K6)</f>
        <v>8785</v>
      </c>
      <c r="M6" s="118" t="s">
        <v>24</v>
      </c>
      <c r="N6" s="118" t="s">
        <v>25</v>
      </c>
    </row>
    <row r="7" spans="1:14" ht="12.75" customHeight="1">
      <c r="A7" s="112">
        <v>1930</v>
      </c>
      <c r="B7" s="113">
        <v>406</v>
      </c>
      <c r="C7" s="114">
        <v>1078</v>
      </c>
      <c r="D7" s="115" t="s">
        <v>24</v>
      </c>
      <c r="E7" s="115" t="s">
        <v>24</v>
      </c>
      <c r="F7" s="115" t="s">
        <v>25</v>
      </c>
      <c r="G7" s="116">
        <v>5277</v>
      </c>
      <c r="H7" s="113">
        <v>2837</v>
      </c>
      <c r="I7" s="116">
        <v>135</v>
      </c>
      <c r="J7" s="116">
        <v>64</v>
      </c>
      <c r="K7" s="115" t="s">
        <v>24</v>
      </c>
      <c r="L7" s="117">
        <f t="shared" si="0"/>
        <v>8313</v>
      </c>
      <c r="M7" s="118" t="s">
        <v>24</v>
      </c>
      <c r="N7" s="118" t="s">
        <v>25</v>
      </c>
    </row>
    <row r="8" spans="1:14" ht="12.75" customHeight="1">
      <c r="A8" s="112">
        <v>1931</v>
      </c>
      <c r="B8" s="113">
        <v>386</v>
      </c>
      <c r="C8" s="114">
        <v>928</v>
      </c>
      <c r="D8" s="115" t="s">
        <v>24</v>
      </c>
      <c r="E8" s="115" t="s">
        <v>24</v>
      </c>
      <c r="F8" s="115" t="s">
        <v>25</v>
      </c>
      <c r="G8" s="116">
        <v>4609</v>
      </c>
      <c r="H8" s="113">
        <v>2500</v>
      </c>
      <c r="I8" s="116">
        <v>4</v>
      </c>
      <c r="J8" s="116">
        <v>75</v>
      </c>
      <c r="K8" s="115" t="s">
        <v>24</v>
      </c>
      <c r="L8" s="117">
        <f t="shared" si="0"/>
        <v>7188</v>
      </c>
      <c r="M8" s="118" t="s">
        <v>24</v>
      </c>
      <c r="N8" s="118" t="s">
        <v>25</v>
      </c>
    </row>
    <row r="9" spans="1:14" ht="12.75" customHeight="1">
      <c r="A9" s="112">
        <v>1932</v>
      </c>
      <c r="B9" s="113">
        <v>346</v>
      </c>
      <c r="C9" s="114">
        <v>698</v>
      </c>
      <c r="D9" s="115" t="s">
        <v>24</v>
      </c>
      <c r="E9" s="115" t="s">
        <v>24</v>
      </c>
      <c r="F9" s="115" t="s">
        <v>25</v>
      </c>
      <c r="G9" s="116">
        <v>3758</v>
      </c>
      <c r="H9" s="113">
        <v>1917</v>
      </c>
      <c r="I9" s="116">
        <v>-127</v>
      </c>
      <c r="J9" s="116">
        <v>67</v>
      </c>
      <c r="K9" s="115" t="s">
        <v>24</v>
      </c>
      <c r="L9" s="117">
        <f t="shared" si="0"/>
        <v>5615</v>
      </c>
      <c r="M9" s="118" t="s">
        <v>24</v>
      </c>
      <c r="N9" s="118" t="s">
        <v>25</v>
      </c>
    </row>
    <row r="10" spans="1:14" ht="12.75" customHeight="1">
      <c r="A10" s="112">
        <v>1933</v>
      </c>
      <c r="B10" s="113">
        <v>317</v>
      </c>
      <c r="C10" s="114">
        <v>636</v>
      </c>
      <c r="D10" s="115" t="s">
        <v>24</v>
      </c>
      <c r="E10" s="115" t="s">
        <v>24</v>
      </c>
      <c r="F10" s="115" t="s">
        <v>25</v>
      </c>
      <c r="G10" s="116">
        <v>3368</v>
      </c>
      <c r="H10" s="113">
        <v>1723</v>
      </c>
      <c r="I10" s="116">
        <v>-64</v>
      </c>
      <c r="J10" s="116">
        <v>72</v>
      </c>
      <c r="K10" s="115" t="s">
        <v>24</v>
      </c>
      <c r="L10" s="117">
        <f t="shared" si="0"/>
        <v>5099</v>
      </c>
      <c r="M10" s="118" t="s">
        <v>24</v>
      </c>
      <c r="N10" s="118" t="s">
        <v>25</v>
      </c>
    </row>
    <row r="11" spans="1:14" ht="12.75" customHeight="1">
      <c r="A11" s="112">
        <v>1934</v>
      </c>
      <c r="B11" s="113">
        <v>324</v>
      </c>
      <c r="C11" s="114">
        <v>716</v>
      </c>
      <c r="D11" s="115" t="s">
        <v>24</v>
      </c>
      <c r="E11" s="115" t="s">
        <v>24</v>
      </c>
      <c r="F11" s="115" t="s">
        <v>25</v>
      </c>
      <c r="G11" s="116">
        <v>3688</v>
      </c>
      <c r="H11" s="113">
        <v>1947</v>
      </c>
      <c r="I11" s="116">
        <v>42</v>
      </c>
      <c r="J11" s="116">
        <v>69</v>
      </c>
      <c r="K11" s="115" t="s">
        <v>24</v>
      </c>
      <c r="L11" s="117">
        <f t="shared" si="0"/>
        <v>5746</v>
      </c>
      <c r="M11" s="118" t="s">
        <v>24</v>
      </c>
      <c r="N11" s="118" t="s">
        <v>25</v>
      </c>
    </row>
    <row r="12" spans="1:14" ht="12.75" customHeight="1">
      <c r="A12" s="112">
        <v>1935</v>
      </c>
      <c r="B12" s="113">
        <v>349</v>
      </c>
      <c r="C12" s="114">
        <v>768</v>
      </c>
      <c r="D12" s="115" t="s">
        <v>24</v>
      </c>
      <c r="E12" s="115" t="s">
        <v>24</v>
      </c>
      <c r="F12" s="115" t="s">
        <v>25</v>
      </c>
      <c r="G12" s="116">
        <v>3904</v>
      </c>
      <c r="H12" s="113">
        <v>2110</v>
      </c>
      <c r="I12" s="116">
        <v>56</v>
      </c>
      <c r="J12" s="116">
        <v>69</v>
      </c>
      <c r="K12" s="115" t="s">
        <v>24</v>
      </c>
      <c r="L12" s="117">
        <f t="shared" si="0"/>
        <v>6139</v>
      </c>
      <c r="M12" s="118" t="s">
        <v>24</v>
      </c>
      <c r="N12" s="118" t="s">
        <v>25</v>
      </c>
    </row>
    <row r="13" spans="1:14" ht="12.75" customHeight="1">
      <c r="A13" s="112">
        <v>1936</v>
      </c>
      <c r="B13" s="113">
        <v>388</v>
      </c>
      <c r="C13" s="114">
        <v>868</v>
      </c>
      <c r="D13" s="115" t="s">
        <v>24</v>
      </c>
      <c r="E13" s="115" t="s">
        <v>24</v>
      </c>
      <c r="F13" s="115" t="s">
        <v>25</v>
      </c>
      <c r="G13" s="116">
        <v>4310</v>
      </c>
      <c r="H13" s="113">
        <v>2350</v>
      </c>
      <c r="I13" s="116">
        <v>88</v>
      </c>
      <c r="J13" s="116">
        <v>51</v>
      </c>
      <c r="K13" s="115" t="s">
        <v>24</v>
      </c>
      <c r="L13" s="117">
        <f t="shared" si="0"/>
        <v>6799</v>
      </c>
      <c r="M13" s="118" t="s">
        <v>24</v>
      </c>
      <c r="N13" s="118" t="s">
        <v>25</v>
      </c>
    </row>
    <row r="14" spans="1:14" ht="12.75" customHeight="1">
      <c r="A14" s="112">
        <v>1937</v>
      </c>
      <c r="B14" s="113">
        <v>433</v>
      </c>
      <c r="C14" s="114">
        <v>894</v>
      </c>
      <c r="D14" s="115" t="s">
        <v>24</v>
      </c>
      <c r="E14" s="115" t="s">
        <v>24</v>
      </c>
      <c r="F14" s="115" t="s">
        <v>25</v>
      </c>
      <c r="G14" s="116">
        <v>4786</v>
      </c>
      <c r="H14" s="113">
        <v>2531</v>
      </c>
      <c r="I14" s="116">
        <v>93</v>
      </c>
      <c r="J14" s="116">
        <v>48</v>
      </c>
      <c r="K14" s="115" t="s">
        <v>24</v>
      </c>
      <c r="L14" s="117">
        <f t="shared" si="0"/>
        <v>7458</v>
      </c>
      <c r="M14" s="118" t="s">
        <v>24</v>
      </c>
      <c r="N14" s="118" t="s">
        <v>25</v>
      </c>
    </row>
    <row r="15" spans="1:14" ht="12.75" customHeight="1">
      <c r="A15" s="112">
        <v>1938</v>
      </c>
      <c r="B15" s="113">
        <v>468</v>
      </c>
      <c r="C15" s="114">
        <v>865</v>
      </c>
      <c r="D15" s="115" t="s">
        <v>24</v>
      </c>
      <c r="E15" s="115" t="s">
        <v>24</v>
      </c>
      <c r="F15" s="115" t="s">
        <v>25</v>
      </c>
      <c r="G15" s="116">
        <v>4646</v>
      </c>
      <c r="H15" s="113">
        <v>2396</v>
      </c>
      <c r="I15" s="116">
        <v>64</v>
      </c>
      <c r="J15" s="116">
        <v>49</v>
      </c>
      <c r="K15" s="115" t="s">
        <v>24</v>
      </c>
      <c r="L15" s="117">
        <f t="shared" si="0"/>
        <v>7155</v>
      </c>
      <c r="M15" s="118" t="s">
        <v>24</v>
      </c>
      <c r="N15" s="118" t="s">
        <v>25</v>
      </c>
    </row>
    <row r="16" spans="1:14" ht="12.75" customHeight="1">
      <c r="A16" s="112">
        <v>1939</v>
      </c>
      <c r="B16" s="113">
        <v>478</v>
      </c>
      <c r="C16" s="114">
        <v>905</v>
      </c>
      <c r="D16" s="115" t="s">
        <v>24</v>
      </c>
      <c r="E16" s="115" t="s">
        <v>24</v>
      </c>
      <c r="F16" s="115" t="s">
        <v>25</v>
      </c>
      <c r="G16" s="116">
        <v>4840</v>
      </c>
      <c r="H16" s="113">
        <v>2511</v>
      </c>
      <c r="I16" s="116">
        <v>95</v>
      </c>
      <c r="J16" s="116">
        <v>44</v>
      </c>
      <c r="K16" s="115" t="s">
        <v>24</v>
      </c>
      <c r="L16" s="117">
        <f t="shared" si="0"/>
        <v>7490</v>
      </c>
      <c r="M16" s="118" t="s">
        <v>24</v>
      </c>
      <c r="N16" s="118" t="s">
        <v>25</v>
      </c>
    </row>
    <row r="17" spans="1:14" ht="12.75" customHeight="1">
      <c r="A17" s="112">
        <v>1940</v>
      </c>
      <c r="B17" s="113">
        <v>513</v>
      </c>
      <c r="C17" s="114">
        <v>951</v>
      </c>
      <c r="D17" s="115" t="s">
        <v>24</v>
      </c>
      <c r="E17" s="115" t="s">
        <v>24</v>
      </c>
      <c r="F17" s="115" t="s">
        <v>25</v>
      </c>
      <c r="G17" s="116">
        <v>5149</v>
      </c>
      <c r="H17" s="113">
        <v>2646</v>
      </c>
      <c r="I17" s="116">
        <v>126</v>
      </c>
      <c r="J17" s="116">
        <v>37</v>
      </c>
      <c r="K17" s="115" t="s">
        <v>24</v>
      </c>
      <c r="L17" s="117">
        <f t="shared" si="0"/>
        <v>7958</v>
      </c>
      <c r="M17" s="118" t="s">
        <v>24</v>
      </c>
      <c r="N17" s="118" t="s">
        <v>25</v>
      </c>
    </row>
    <row r="18" spans="1:14" ht="12.75" customHeight="1">
      <c r="A18" s="112">
        <v>1941</v>
      </c>
      <c r="B18" s="113">
        <v>558</v>
      </c>
      <c r="C18" s="114">
        <v>1018</v>
      </c>
      <c r="D18" s="115" t="s">
        <v>24</v>
      </c>
      <c r="E18" s="115" t="s">
        <v>24</v>
      </c>
      <c r="F18" s="115" t="s">
        <v>25</v>
      </c>
      <c r="G18" s="116">
        <v>5587</v>
      </c>
      <c r="H18" s="113">
        <v>2968</v>
      </c>
      <c r="I18" s="116">
        <v>207</v>
      </c>
      <c r="J18" s="116">
        <v>34</v>
      </c>
      <c r="K18" s="115" t="s">
        <v>24</v>
      </c>
      <c r="L18" s="117">
        <f t="shared" si="0"/>
        <v>8796</v>
      </c>
      <c r="M18" s="118" t="s">
        <v>24</v>
      </c>
      <c r="N18" s="118" t="s">
        <v>25</v>
      </c>
    </row>
    <row r="19" spans="1:14" ht="12.75" customHeight="1">
      <c r="A19" s="112">
        <v>1942</v>
      </c>
      <c r="B19" s="113">
        <v>641</v>
      </c>
      <c r="C19" s="114">
        <v>1166</v>
      </c>
      <c r="D19" s="115" t="s">
        <v>24</v>
      </c>
      <c r="E19" s="115" t="s">
        <v>24</v>
      </c>
      <c r="F19" s="115" t="s">
        <v>25</v>
      </c>
      <c r="G19" s="116">
        <v>6392</v>
      </c>
      <c r="H19" s="113">
        <v>3427</v>
      </c>
      <c r="I19" s="116">
        <v>353</v>
      </c>
      <c r="J19" s="116">
        <v>36</v>
      </c>
      <c r="K19" s="115" t="s">
        <v>24</v>
      </c>
      <c r="L19" s="117">
        <f t="shared" si="0"/>
        <v>10208</v>
      </c>
      <c r="M19" s="118" t="s">
        <v>24</v>
      </c>
      <c r="N19" s="118" t="s">
        <v>25</v>
      </c>
    </row>
    <row r="20" spans="1:14" ht="12.75" customHeight="1">
      <c r="A20" s="112">
        <v>1943</v>
      </c>
      <c r="B20" s="113">
        <v>743</v>
      </c>
      <c r="C20" s="114">
        <v>1247</v>
      </c>
      <c r="D20" s="115" t="s">
        <v>24</v>
      </c>
      <c r="E20" s="115" t="s">
        <v>24</v>
      </c>
      <c r="F20" s="115" t="s">
        <v>25</v>
      </c>
      <c r="G20" s="116">
        <v>7197</v>
      </c>
      <c r="H20" s="113">
        <v>3958</v>
      </c>
      <c r="I20" s="116">
        <v>565</v>
      </c>
      <c r="J20" s="116">
        <v>22</v>
      </c>
      <c r="K20" s="115" t="s">
        <v>24</v>
      </c>
      <c r="L20" s="117">
        <f t="shared" si="0"/>
        <v>11742</v>
      </c>
      <c r="M20" s="118" t="s">
        <v>24</v>
      </c>
      <c r="N20" s="118" t="s">
        <v>25</v>
      </c>
    </row>
    <row r="21" spans="1:14" ht="12.75" customHeight="1">
      <c r="A21" s="112">
        <v>1944</v>
      </c>
      <c r="B21" s="113">
        <v>844</v>
      </c>
      <c r="C21" s="114">
        <v>1497</v>
      </c>
      <c r="D21" s="115" t="s">
        <v>24</v>
      </c>
      <c r="E21" s="115" t="s">
        <v>24</v>
      </c>
      <c r="F21" s="115" t="s">
        <v>25</v>
      </c>
      <c r="G21" s="116">
        <v>8116</v>
      </c>
      <c r="H21" s="113">
        <v>4382</v>
      </c>
      <c r="I21" s="116">
        <v>573</v>
      </c>
      <c r="J21" s="116">
        <v>26</v>
      </c>
      <c r="K21" s="115" t="s">
        <v>24</v>
      </c>
      <c r="L21" s="117">
        <f t="shared" si="0"/>
        <v>13097</v>
      </c>
      <c r="M21" s="118" t="s">
        <v>24</v>
      </c>
      <c r="N21" s="118" t="s">
        <v>25</v>
      </c>
    </row>
    <row r="22" spans="1:14" ht="12.75" customHeight="1">
      <c r="A22" s="112">
        <v>1945</v>
      </c>
      <c r="B22" s="113">
        <v>931</v>
      </c>
      <c r="C22" s="114">
        <v>1529</v>
      </c>
      <c r="D22" s="115" t="s">
        <v>24</v>
      </c>
      <c r="E22" s="115" t="s">
        <v>24</v>
      </c>
      <c r="F22" s="115" t="s">
        <v>25</v>
      </c>
      <c r="G22" s="116">
        <v>8931</v>
      </c>
      <c r="H22" s="113">
        <v>4538</v>
      </c>
      <c r="I22" s="116">
        <v>587</v>
      </c>
      <c r="J22" s="116">
        <v>17</v>
      </c>
      <c r="K22" s="115" t="s">
        <v>24</v>
      </c>
      <c r="L22" s="117">
        <f t="shared" si="0"/>
        <v>14073</v>
      </c>
      <c r="M22" s="118" t="s">
        <v>24</v>
      </c>
      <c r="N22" s="118" t="s">
        <v>25</v>
      </c>
    </row>
    <row r="23" spans="1:14" ht="12.75" customHeight="1">
      <c r="A23" s="112">
        <v>1946</v>
      </c>
      <c r="B23" s="113">
        <v>1135</v>
      </c>
      <c r="C23" s="114">
        <v>1890</v>
      </c>
      <c r="D23" s="115" t="s">
        <v>24</v>
      </c>
      <c r="E23" s="115" t="s">
        <v>24</v>
      </c>
      <c r="F23" s="115" t="s">
        <v>25</v>
      </c>
      <c r="G23" s="116">
        <v>10500</v>
      </c>
      <c r="H23" s="113">
        <v>5322</v>
      </c>
      <c r="I23" s="116">
        <v>784</v>
      </c>
      <c r="J23" s="116">
        <v>32</v>
      </c>
      <c r="K23" s="115" t="s">
        <v>24</v>
      </c>
      <c r="L23" s="117">
        <f t="shared" si="0"/>
        <v>16638</v>
      </c>
      <c r="M23" s="118" t="s">
        <v>24</v>
      </c>
      <c r="N23" s="118" t="s">
        <v>25</v>
      </c>
    </row>
    <row r="24" spans="1:14" ht="12.75" customHeight="1">
      <c r="A24" s="112">
        <v>1947</v>
      </c>
      <c r="B24" s="113">
        <v>1412</v>
      </c>
      <c r="C24" s="114">
        <v>2131</v>
      </c>
      <c r="D24" s="115" t="s">
        <v>24</v>
      </c>
      <c r="E24" s="115" t="s">
        <v>24</v>
      </c>
      <c r="F24" s="115" t="s">
        <v>25</v>
      </c>
      <c r="G24" s="116">
        <v>11815</v>
      </c>
      <c r="H24" s="113">
        <v>5514</v>
      </c>
      <c r="I24" s="116">
        <v>701</v>
      </c>
      <c r="J24" s="116">
        <v>39</v>
      </c>
      <c r="K24" s="115" t="s">
        <v>24</v>
      </c>
      <c r="L24" s="117">
        <f t="shared" si="0"/>
        <v>18069</v>
      </c>
      <c r="M24" s="118" t="s">
        <v>24</v>
      </c>
      <c r="N24" s="118" t="s">
        <v>25</v>
      </c>
    </row>
    <row r="25" spans="1:14" ht="12.75" customHeight="1">
      <c r="A25" s="112">
        <v>1948</v>
      </c>
      <c r="B25" s="113">
        <v>1519</v>
      </c>
      <c r="C25" s="114">
        <v>2406</v>
      </c>
      <c r="D25" s="115" t="s">
        <v>24</v>
      </c>
      <c r="E25" s="115" t="s">
        <v>24</v>
      </c>
      <c r="F25" s="115" t="s">
        <v>25</v>
      </c>
      <c r="G25" s="116">
        <v>13148</v>
      </c>
      <c r="H25" s="113">
        <v>6164</v>
      </c>
      <c r="I25" s="116">
        <v>633</v>
      </c>
      <c r="J25" s="116">
        <v>51</v>
      </c>
      <c r="K25" s="115" t="s">
        <v>24</v>
      </c>
      <c r="L25" s="117">
        <f t="shared" si="0"/>
        <v>19996</v>
      </c>
      <c r="M25" s="119">
        <v>21200</v>
      </c>
      <c r="N25" s="120">
        <f aca="true" t="shared" si="1" ref="N25:N39">100*L25/M25-100</f>
        <v>-5.679245283018872</v>
      </c>
    </row>
    <row r="26" spans="1:14" ht="12.75" customHeight="1">
      <c r="A26" s="112">
        <v>1949</v>
      </c>
      <c r="B26" s="113">
        <v>1652</v>
      </c>
      <c r="C26" s="114">
        <v>2389</v>
      </c>
      <c r="D26" s="115" t="s">
        <v>24</v>
      </c>
      <c r="E26" s="115" t="s">
        <v>24</v>
      </c>
      <c r="F26" s="115" t="s">
        <v>25</v>
      </c>
      <c r="G26" s="116">
        <v>13567</v>
      </c>
      <c r="H26" s="113">
        <v>6231</v>
      </c>
      <c r="I26" s="116">
        <v>578</v>
      </c>
      <c r="J26" s="116">
        <v>59</v>
      </c>
      <c r="K26" s="115" t="s">
        <v>24</v>
      </c>
      <c r="L26" s="117">
        <f t="shared" si="0"/>
        <v>20435</v>
      </c>
      <c r="M26" s="121">
        <v>21600</v>
      </c>
      <c r="N26" s="120">
        <f t="shared" si="1"/>
        <v>-5.393518518518519</v>
      </c>
    </row>
    <row r="27" spans="1:14" ht="12.75" customHeight="1">
      <c r="A27" s="112">
        <v>1950</v>
      </c>
      <c r="B27" s="113">
        <v>1868</v>
      </c>
      <c r="C27" s="114">
        <v>2588</v>
      </c>
      <c r="D27" s="115" t="s">
        <v>24</v>
      </c>
      <c r="E27" s="115" t="s">
        <v>24</v>
      </c>
      <c r="F27" s="115" t="s">
        <v>25</v>
      </c>
      <c r="G27" s="116">
        <v>14453</v>
      </c>
      <c r="H27" s="113">
        <v>6912</v>
      </c>
      <c r="I27" s="116">
        <v>565</v>
      </c>
      <c r="J27" s="116">
        <v>59</v>
      </c>
      <c r="K27" s="115" t="s">
        <v>24</v>
      </c>
      <c r="L27" s="117">
        <f t="shared" si="0"/>
        <v>21989</v>
      </c>
      <c r="M27" s="121">
        <v>23200</v>
      </c>
      <c r="N27" s="120">
        <f t="shared" si="1"/>
        <v>-5.21982758620689</v>
      </c>
    </row>
    <row r="28" spans="1:14" ht="12.75" customHeight="1">
      <c r="A28" s="112">
        <v>1951</v>
      </c>
      <c r="B28" s="113">
        <v>2118</v>
      </c>
      <c r="C28" s="114">
        <v>2797</v>
      </c>
      <c r="D28" s="115" t="s">
        <v>24</v>
      </c>
      <c r="E28" s="115" t="s">
        <v>24</v>
      </c>
      <c r="F28" s="115" t="s">
        <v>25</v>
      </c>
      <c r="G28" s="116">
        <v>15793</v>
      </c>
      <c r="H28" s="113">
        <v>7513</v>
      </c>
      <c r="I28" s="116">
        <v>635</v>
      </c>
      <c r="J28" s="116">
        <v>74</v>
      </c>
      <c r="K28" s="115" t="s">
        <v>24</v>
      </c>
      <c r="L28" s="117">
        <f t="shared" si="0"/>
        <v>24015</v>
      </c>
      <c r="M28" s="121">
        <v>25200</v>
      </c>
      <c r="N28" s="120">
        <f t="shared" si="1"/>
        <v>-4.702380952380949</v>
      </c>
    </row>
    <row r="29" spans="1:14" ht="12.75" customHeight="1">
      <c r="A29" s="112">
        <v>1952</v>
      </c>
      <c r="B29" s="113">
        <v>2356</v>
      </c>
      <c r="C29" s="114">
        <v>3037</v>
      </c>
      <c r="D29" s="115" t="s">
        <v>24</v>
      </c>
      <c r="E29" s="115" t="s">
        <v>24</v>
      </c>
      <c r="F29" s="115" t="s">
        <v>25</v>
      </c>
      <c r="G29" s="116">
        <v>16897</v>
      </c>
      <c r="H29" s="113">
        <v>8063</v>
      </c>
      <c r="I29" s="116">
        <v>636</v>
      </c>
      <c r="J29" s="116">
        <v>75</v>
      </c>
      <c r="K29" s="115" t="s">
        <v>24</v>
      </c>
      <c r="L29" s="117">
        <f t="shared" si="0"/>
        <v>25671</v>
      </c>
      <c r="M29" s="121">
        <v>26900</v>
      </c>
      <c r="N29" s="120">
        <f t="shared" si="1"/>
        <v>-4.568773234200748</v>
      </c>
    </row>
    <row r="30" spans="1:14" ht="12.75" customHeight="1">
      <c r="A30" s="112">
        <v>1953</v>
      </c>
      <c r="B30" s="113">
        <v>2621</v>
      </c>
      <c r="C30" s="114">
        <v>3347</v>
      </c>
      <c r="D30" s="115" t="s">
        <v>24</v>
      </c>
      <c r="E30" s="115" t="s">
        <v>24</v>
      </c>
      <c r="F30" s="115" t="s">
        <v>25</v>
      </c>
      <c r="G30" s="116">
        <v>18151</v>
      </c>
      <c r="H30" s="113">
        <v>8825</v>
      </c>
      <c r="I30" s="116">
        <v>604</v>
      </c>
      <c r="J30" s="116">
        <v>83</v>
      </c>
      <c r="K30" s="115" t="s">
        <v>24</v>
      </c>
      <c r="L30" s="117">
        <f t="shared" si="0"/>
        <v>27663</v>
      </c>
      <c r="M30" s="121">
        <v>29000</v>
      </c>
      <c r="N30" s="120">
        <f t="shared" si="1"/>
        <v>-4.610344827586204</v>
      </c>
    </row>
    <row r="31" spans="1:14" ht="12.75" customHeight="1">
      <c r="A31" s="112">
        <v>1954</v>
      </c>
      <c r="B31" s="113">
        <v>2871</v>
      </c>
      <c r="C31" s="114">
        <v>3212</v>
      </c>
      <c r="D31" s="115" t="s">
        <v>24</v>
      </c>
      <c r="E31" s="115" t="s">
        <v>24</v>
      </c>
      <c r="F31" s="115" t="s">
        <v>25</v>
      </c>
      <c r="G31" s="116">
        <v>18889</v>
      </c>
      <c r="H31" s="113">
        <v>9200</v>
      </c>
      <c r="I31" s="116">
        <v>616</v>
      </c>
      <c r="J31" s="116">
        <v>110</v>
      </c>
      <c r="K31" s="115" t="s">
        <v>24</v>
      </c>
      <c r="L31" s="117">
        <f t="shared" si="0"/>
        <v>28815</v>
      </c>
      <c r="M31" s="121">
        <v>30000</v>
      </c>
      <c r="N31" s="120">
        <f t="shared" si="1"/>
        <v>-3.950000000000003</v>
      </c>
    </row>
    <row r="32" spans="1:14" ht="12.75" customHeight="1">
      <c r="A32" s="112">
        <v>1955</v>
      </c>
      <c r="B32" s="113">
        <v>3155</v>
      </c>
      <c r="C32" s="114">
        <v>4169</v>
      </c>
      <c r="D32" s="115" t="s">
        <v>24</v>
      </c>
      <c r="E32" s="115" t="s">
        <v>24</v>
      </c>
      <c r="F32" s="115" t="s">
        <v>25</v>
      </c>
      <c r="G32" s="116">
        <v>20760</v>
      </c>
      <c r="H32" s="113">
        <v>10717</v>
      </c>
      <c r="I32" s="116">
        <v>686</v>
      </c>
      <c r="J32" s="116">
        <v>132</v>
      </c>
      <c r="K32" s="115" t="s">
        <v>24</v>
      </c>
      <c r="L32" s="117">
        <f t="shared" si="0"/>
        <v>32295</v>
      </c>
      <c r="M32" s="121">
        <v>33500</v>
      </c>
      <c r="N32" s="120">
        <f t="shared" si="1"/>
        <v>-3.5970149253731307</v>
      </c>
    </row>
    <row r="33" spans="1:14" ht="12.75" customHeight="1">
      <c r="A33" s="112">
        <v>1956</v>
      </c>
      <c r="B33" s="113">
        <v>3399</v>
      </c>
      <c r="C33" s="114">
        <v>4395</v>
      </c>
      <c r="D33" s="115" t="s">
        <v>24</v>
      </c>
      <c r="E33" s="115" t="s">
        <v>24</v>
      </c>
      <c r="F33" s="115" t="s">
        <v>25</v>
      </c>
      <c r="G33" s="116">
        <v>22833</v>
      </c>
      <c r="H33" s="113">
        <v>11514</v>
      </c>
      <c r="I33" s="116">
        <v>787</v>
      </c>
      <c r="J33" s="116">
        <v>153</v>
      </c>
      <c r="K33" s="115" t="s">
        <v>24</v>
      </c>
      <c r="L33" s="117">
        <f t="shared" si="0"/>
        <v>35287</v>
      </c>
      <c r="M33" s="121">
        <v>36600</v>
      </c>
      <c r="N33" s="120">
        <f t="shared" si="1"/>
        <v>-3.5874316939890747</v>
      </c>
    </row>
    <row r="34" spans="1:14" ht="12.75" customHeight="1">
      <c r="A34" s="112">
        <v>1957</v>
      </c>
      <c r="B34" s="113">
        <v>3778</v>
      </c>
      <c r="C34" s="114">
        <v>4792</v>
      </c>
      <c r="D34" s="115" t="s">
        <v>24</v>
      </c>
      <c r="E34" s="115" t="s">
        <v>24</v>
      </c>
      <c r="F34" s="115" t="s">
        <v>25</v>
      </c>
      <c r="G34" s="116">
        <v>24642</v>
      </c>
      <c r="H34" s="113">
        <v>12427</v>
      </c>
      <c r="I34" s="116">
        <v>815</v>
      </c>
      <c r="J34" s="116">
        <v>190</v>
      </c>
      <c r="K34" s="115" t="s">
        <v>24</v>
      </c>
      <c r="L34" s="117">
        <f t="shared" si="0"/>
        <v>38074</v>
      </c>
      <c r="M34" s="121">
        <v>39500</v>
      </c>
      <c r="N34" s="120">
        <f t="shared" si="1"/>
        <v>-3.6101265822784825</v>
      </c>
    </row>
    <row r="35" spans="1:14" ht="12.75" customHeight="1">
      <c r="A35" s="112">
        <v>1958</v>
      </c>
      <c r="B35" s="113">
        <v>4219</v>
      </c>
      <c r="C35" s="114">
        <v>5169</v>
      </c>
      <c r="D35" s="115" t="s">
        <v>24</v>
      </c>
      <c r="E35" s="115" t="s">
        <v>24</v>
      </c>
      <c r="F35" s="115" t="s">
        <v>25</v>
      </c>
      <c r="G35" s="116">
        <v>26106</v>
      </c>
      <c r="H35" s="113">
        <v>13127</v>
      </c>
      <c r="I35" s="116">
        <v>738</v>
      </c>
      <c r="J35" s="116">
        <v>236</v>
      </c>
      <c r="K35" s="115" t="s">
        <v>24</v>
      </c>
      <c r="L35" s="117">
        <f t="shared" si="0"/>
        <v>40207</v>
      </c>
      <c r="M35" s="121">
        <v>41700</v>
      </c>
      <c r="N35" s="120">
        <f t="shared" si="1"/>
        <v>-3.5803357314148627</v>
      </c>
    </row>
    <row r="36" spans="1:14" ht="12.75" customHeight="1">
      <c r="A36" s="112">
        <v>1959</v>
      </c>
      <c r="B36" s="113">
        <v>4664</v>
      </c>
      <c r="C36" s="114">
        <v>5810</v>
      </c>
      <c r="D36" s="115" t="s">
        <v>24</v>
      </c>
      <c r="E36" s="115" t="s">
        <v>24</v>
      </c>
      <c r="F36" s="115" t="s">
        <v>25</v>
      </c>
      <c r="G36" s="116">
        <v>28446</v>
      </c>
      <c r="H36" s="113">
        <v>14486</v>
      </c>
      <c r="I36" s="116">
        <v>940</v>
      </c>
      <c r="J36" s="116">
        <v>263</v>
      </c>
      <c r="K36" s="115" t="s">
        <v>24</v>
      </c>
      <c r="L36" s="117">
        <f t="shared" si="0"/>
        <v>44135</v>
      </c>
      <c r="M36" s="121">
        <v>45700</v>
      </c>
      <c r="N36" s="120">
        <f t="shared" si="1"/>
        <v>-3.4245076586433214</v>
      </c>
    </row>
    <row r="37" spans="1:14" ht="12.75" customHeight="1">
      <c r="A37" s="112">
        <v>1960</v>
      </c>
      <c r="B37" s="113">
        <v>5137</v>
      </c>
      <c r="C37" s="114">
        <v>5880</v>
      </c>
      <c r="D37" s="122" t="s">
        <v>24</v>
      </c>
      <c r="E37" s="115" t="s">
        <v>24</v>
      </c>
      <c r="F37" s="115" t="s">
        <v>25</v>
      </c>
      <c r="G37" s="116">
        <v>31004</v>
      </c>
      <c r="H37" s="113">
        <v>14783</v>
      </c>
      <c r="I37" s="116">
        <v>926</v>
      </c>
      <c r="J37" s="116">
        <v>300</v>
      </c>
      <c r="K37" s="122">
        <v>-0.7</v>
      </c>
      <c r="L37" s="117">
        <f t="shared" si="0"/>
        <v>47012.3</v>
      </c>
      <c r="M37" s="121">
        <v>48700</v>
      </c>
      <c r="N37" s="120">
        <f t="shared" si="1"/>
        <v>-3.4655030800821294</v>
      </c>
    </row>
    <row r="38" spans="1:14" ht="12.75" customHeight="1">
      <c r="A38" s="112">
        <v>1961</v>
      </c>
      <c r="B38" s="113">
        <v>5560</v>
      </c>
      <c r="C38" s="114">
        <v>6167</v>
      </c>
      <c r="D38" s="122" t="s">
        <v>24</v>
      </c>
      <c r="E38" s="115" t="s">
        <v>24</v>
      </c>
      <c r="F38" s="115" t="s">
        <v>25</v>
      </c>
      <c r="G38" s="116">
        <v>32969</v>
      </c>
      <c r="H38" s="113">
        <v>15943</v>
      </c>
      <c r="I38" s="116">
        <v>897</v>
      </c>
      <c r="J38" s="116">
        <v>355</v>
      </c>
      <c r="K38" s="122">
        <v>-0.8</v>
      </c>
      <c r="L38" s="117">
        <f t="shared" si="0"/>
        <v>50163.2</v>
      </c>
      <c r="M38" s="121">
        <v>52000</v>
      </c>
      <c r="N38" s="120">
        <f t="shared" si="1"/>
        <v>-3.532307692307697</v>
      </c>
    </row>
    <row r="39" spans="1:14" ht="12.75" customHeight="1">
      <c r="A39" s="112">
        <v>1962</v>
      </c>
      <c r="B39" s="113">
        <v>6082</v>
      </c>
      <c r="C39" s="114">
        <v>6652</v>
      </c>
      <c r="D39" s="122" t="s">
        <v>24</v>
      </c>
      <c r="E39" s="115" t="s">
        <v>24</v>
      </c>
      <c r="F39" s="115" t="s">
        <v>25</v>
      </c>
      <c r="G39" s="116">
        <v>35679</v>
      </c>
      <c r="H39" s="113">
        <v>16964</v>
      </c>
      <c r="I39" s="116">
        <v>915</v>
      </c>
      <c r="J39" s="116">
        <v>463</v>
      </c>
      <c r="K39" s="122">
        <v>-0.9</v>
      </c>
      <c r="L39" s="117">
        <f t="shared" si="0"/>
        <v>54020.1</v>
      </c>
      <c r="M39" s="121">
        <v>56000</v>
      </c>
      <c r="N39" s="120">
        <f t="shared" si="1"/>
        <v>-3.5355357142857144</v>
      </c>
    </row>
    <row r="40" spans="1:14" ht="12.75" customHeight="1">
      <c r="A40" s="112">
        <v>1963</v>
      </c>
      <c r="B40" s="113">
        <v>6757</v>
      </c>
      <c r="C40" s="114">
        <v>6833</v>
      </c>
      <c r="D40" s="123">
        <v>61</v>
      </c>
      <c r="E40" s="121">
        <f>(B40+C40)*K$160</f>
        <v>134.50125935123043</v>
      </c>
      <c r="F40" s="124">
        <f>SUM(B40:E40)</f>
        <v>13785.501259351231</v>
      </c>
      <c r="G40" s="116">
        <v>38219</v>
      </c>
      <c r="H40" s="113">
        <v>17762</v>
      </c>
      <c r="I40" s="116">
        <v>1128</v>
      </c>
      <c r="J40" s="116">
        <v>500</v>
      </c>
      <c r="K40" s="122">
        <v>-0.7</v>
      </c>
      <c r="L40" s="117">
        <f>SUM(G40:K40)</f>
        <v>57608.3</v>
      </c>
      <c r="M40" s="121">
        <v>59800</v>
      </c>
      <c r="N40" s="120">
        <f>100*L40/M40-100</f>
        <v>-3.6650501672240807</v>
      </c>
    </row>
    <row r="41" spans="1:14" ht="12.75" customHeight="1">
      <c r="A41" s="112">
        <v>1964</v>
      </c>
      <c r="B41" s="113">
        <v>7462</v>
      </c>
      <c r="C41" s="114">
        <v>7609</v>
      </c>
      <c r="D41" s="113">
        <v>79</v>
      </c>
      <c r="E41" s="121">
        <f>(B41+C41)*K$160</f>
        <v>149.15882852703413</v>
      </c>
      <c r="F41" s="124">
        <f>SUM(B41:E41)</f>
        <v>15299.158828527034</v>
      </c>
      <c r="G41" s="114">
        <v>41443</v>
      </c>
      <c r="H41" s="113">
        <v>19532</v>
      </c>
      <c r="I41" s="114">
        <v>1366</v>
      </c>
      <c r="J41" s="114">
        <v>607</v>
      </c>
      <c r="K41" s="125">
        <v>-0.7</v>
      </c>
      <c r="L41" s="117">
        <f>SUM(G41:K41)</f>
        <v>62947.3</v>
      </c>
      <c r="M41" s="121">
        <v>65200</v>
      </c>
      <c r="N41" s="120">
        <f aca="true" t="shared" si="2" ref="N41:N85">100*L41/M41-100</f>
        <v>-3.4550613496932527</v>
      </c>
    </row>
    <row r="42" spans="1:14" ht="12.75" customHeight="1">
      <c r="A42" s="112">
        <v>1965</v>
      </c>
      <c r="B42" s="113">
        <v>8196</v>
      </c>
      <c r="C42" s="114">
        <v>8081</v>
      </c>
      <c r="D42" s="113">
        <v>79</v>
      </c>
      <c r="E42" s="121">
        <f>(B42+C42)*K$160</f>
        <v>161.09470187343473</v>
      </c>
      <c r="F42" s="124">
        <f>SUM(B42:E42)</f>
        <v>16517.094701873433</v>
      </c>
      <c r="G42" s="114">
        <v>45081</v>
      </c>
      <c r="H42" s="113">
        <v>20633</v>
      </c>
      <c r="I42" s="114">
        <v>1681</v>
      </c>
      <c r="J42" s="114">
        <v>662</v>
      </c>
      <c r="K42" s="125">
        <v>-0.8</v>
      </c>
      <c r="L42" s="117">
        <f>SUM(G42:K42)</f>
        <v>68056.2</v>
      </c>
      <c r="M42" s="121">
        <v>70600</v>
      </c>
      <c r="N42" s="120">
        <f t="shared" si="2"/>
        <v>-3.603116147308782</v>
      </c>
    </row>
    <row r="43" spans="1:14" ht="12.75" customHeight="1">
      <c r="A43" s="112">
        <v>1966</v>
      </c>
      <c r="B43" s="113">
        <v>9257</v>
      </c>
      <c r="C43" s="114">
        <v>8860</v>
      </c>
      <c r="D43" s="113">
        <v>79</v>
      </c>
      <c r="E43" s="121">
        <f>(B43+C43)*K$160</f>
        <v>179.3053212410774</v>
      </c>
      <c r="F43" s="124">
        <f>SUM(B43:E43)</f>
        <v>18375.305321241078</v>
      </c>
      <c r="G43" s="114">
        <v>50209</v>
      </c>
      <c r="H43" s="113">
        <v>22778</v>
      </c>
      <c r="I43" s="114">
        <v>2046</v>
      </c>
      <c r="J43" s="114">
        <v>723</v>
      </c>
      <c r="K43" s="125">
        <v>-1.1</v>
      </c>
      <c r="L43" s="117">
        <f>SUM(G43:K43)</f>
        <v>75754.9</v>
      </c>
      <c r="M43" s="121">
        <v>78200</v>
      </c>
      <c r="N43" s="120">
        <f t="shared" si="2"/>
        <v>-3.1267263427110095</v>
      </c>
    </row>
    <row r="44" spans="1:14" ht="12.75" customHeight="1">
      <c r="A44" s="112">
        <v>1967</v>
      </c>
      <c r="B44" s="113">
        <v>10804</v>
      </c>
      <c r="C44" s="114">
        <v>9852</v>
      </c>
      <c r="D44" s="113">
        <v>172</v>
      </c>
      <c r="E44" s="121">
        <f>(B44+C44)*K$160</f>
        <v>204.43399655327565</v>
      </c>
      <c r="F44" s="124">
        <f>SUM(B44:E44)</f>
        <v>21032.433996553274</v>
      </c>
      <c r="G44" s="114">
        <v>55548</v>
      </c>
      <c r="H44" s="113">
        <v>24692</v>
      </c>
      <c r="I44" s="114">
        <v>2299</v>
      </c>
      <c r="J44" s="114">
        <v>816</v>
      </c>
      <c r="K44" s="125">
        <v>-1.1</v>
      </c>
      <c r="L44" s="117">
        <f>SUM(G44:K44)</f>
        <v>83353.9</v>
      </c>
      <c r="M44" s="121">
        <v>86000</v>
      </c>
      <c r="N44" s="120">
        <f t="shared" si="2"/>
        <v>-3.076860465116283</v>
      </c>
    </row>
    <row r="45" spans="1:14" ht="12.75" customHeight="1">
      <c r="A45" s="112">
        <v>1968</v>
      </c>
      <c r="B45" s="113">
        <v>12739</v>
      </c>
      <c r="C45" s="114">
        <v>10603</v>
      </c>
      <c r="D45" s="113">
        <v>206</v>
      </c>
      <c r="E45" s="121">
        <f>(B45+C45)*K$160</f>
        <v>231.01754199973664</v>
      </c>
      <c r="F45" s="124">
        <f>SUM(B45:E45)</f>
        <v>23779.017541999736</v>
      </c>
      <c r="G45" s="114">
        <v>61790</v>
      </c>
      <c r="H45" s="113">
        <v>26291</v>
      </c>
      <c r="I45" s="114">
        <v>2355</v>
      </c>
      <c r="J45" s="114">
        <v>864</v>
      </c>
      <c r="K45" s="125">
        <v>-0.9</v>
      </c>
      <c r="L45" s="117">
        <f>SUM(G45:K45)</f>
        <v>91299.1</v>
      </c>
      <c r="M45" s="121">
        <v>94300</v>
      </c>
      <c r="N45" s="120">
        <f t="shared" si="2"/>
        <v>-3.1822905620360586</v>
      </c>
    </row>
    <row r="46" spans="1:14" ht="12.75" customHeight="1">
      <c r="A46" s="112">
        <v>1969</v>
      </c>
      <c r="B46" s="113">
        <v>15220</v>
      </c>
      <c r="C46" s="114">
        <v>11491</v>
      </c>
      <c r="D46" s="113">
        <v>213</v>
      </c>
      <c r="E46" s="121">
        <f>(B46+C46)*K$160</f>
        <v>264.36079017886067</v>
      </c>
      <c r="F46" s="124">
        <f>SUM(B46:E46)</f>
        <v>27188.36079017886</v>
      </c>
      <c r="G46" s="114">
        <v>70322</v>
      </c>
      <c r="H46" s="113">
        <v>27898</v>
      </c>
      <c r="I46" s="114">
        <v>2146</v>
      </c>
      <c r="J46" s="114">
        <v>1065</v>
      </c>
      <c r="K46" s="125">
        <v>-1.1</v>
      </c>
      <c r="L46" s="117">
        <f>SUM(G46:K46)</f>
        <v>101429.9</v>
      </c>
      <c r="M46" s="121">
        <v>104800</v>
      </c>
      <c r="N46" s="120">
        <f t="shared" si="2"/>
        <v>-3.215744274809154</v>
      </c>
    </row>
    <row r="47" spans="1:14" ht="12.75" customHeight="1">
      <c r="A47" s="112">
        <v>1970</v>
      </c>
      <c r="B47" s="113">
        <v>18210</v>
      </c>
      <c r="C47" s="114">
        <v>11723</v>
      </c>
      <c r="D47" s="113">
        <v>341</v>
      </c>
      <c r="E47" s="121">
        <f>(B47+C47)*K$160</f>
        <v>296.2491682237219</v>
      </c>
      <c r="F47" s="124">
        <f>SUM(B47:E47)</f>
        <v>30570.249168223723</v>
      </c>
      <c r="G47" s="114">
        <v>77613</v>
      </c>
      <c r="H47" s="113">
        <v>29195</v>
      </c>
      <c r="I47" s="114">
        <v>1994</v>
      </c>
      <c r="J47" s="114">
        <v>1358</v>
      </c>
      <c r="K47" s="125">
        <v>-2.1</v>
      </c>
      <c r="L47" s="117">
        <f>SUM(G47:K47)</f>
        <v>110157.9</v>
      </c>
      <c r="M47" s="121">
        <v>114000</v>
      </c>
      <c r="N47" s="120">
        <f t="shared" si="2"/>
        <v>-3.3702631578947404</v>
      </c>
    </row>
    <row r="48" spans="1:14" ht="12.75" customHeight="1">
      <c r="A48" s="112">
        <v>1971</v>
      </c>
      <c r="B48" s="113">
        <v>21387</v>
      </c>
      <c r="C48" s="114">
        <v>11508</v>
      </c>
      <c r="D48" s="113">
        <v>439</v>
      </c>
      <c r="E48" s="121">
        <f>(B48+C48)*K$160</f>
        <v>325.5643065753293</v>
      </c>
      <c r="F48" s="124">
        <f>SUM(B48:E48)</f>
        <v>33659.56430657533</v>
      </c>
      <c r="G48" s="114">
        <v>84657</v>
      </c>
      <c r="H48" s="113">
        <v>30711</v>
      </c>
      <c r="I48" s="114">
        <v>2229</v>
      </c>
      <c r="J48" s="114">
        <v>1494</v>
      </c>
      <c r="K48" s="125">
        <v>-2.3</v>
      </c>
      <c r="L48" s="117">
        <f>SUM(G48:K48)</f>
        <v>119088.7</v>
      </c>
      <c r="M48" s="121">
        <v>123500</v>
      </c>
      <c r="N48" s="120">
        <f t="shared" si="2"/>
        <v>-3.5719028340080996</v>
      </c>
    </row>
    <row r="49" spans="1:14" ht="12.75" customHeight="1">
      <c r="A49" s="112">
        <v>1972</v>
      </c>
      <c r="B49" s="113">
        <v>25540</v>
      </c>
      <c r="C49" s="114">
        <v>11473</v>
      </c>
      <c r="D49" s="113">
        <v>583</v>
      </c>
      <c r="E49" s="121">
        <f>(B49+C49)*K$160</f>
        <v>366.3204644861731</v>
      </c>
      <c r="F49" s="124">
        <f>SUM(B49:E49)</f>
        <v>37962.320464486176</v>
      </c>
      <c r="G49" s="114">
        <v>94907</v>
      </c>
      <c r="H49" s="113">
        <v>32743</v>
      </c>
      <c r="I49" s="114">
        <v>2917</v>
      </c>
      <c r="J49" s="114">
        <v>1688</v>
      </c>
      <c r="K49" s="125">
        <v>-1.7</v>
      </c>
      <c r="L49" s="117">
        <f>SUM(G49:K49)</f>
        <v>132253.3</v>
      </c>
      <c r="M49" s="121">
        <v>137100</v>
      </c>
      <c r="N49" s="120">
        <f t="shared" si="2"/>
        <v>-3.5351568198395427</v>
      </c>
    </row>
    <row r="50" spans="1:14" ht="12.75" customHeight="1">
      <c r="A50" s="112">
        <v>1973</v>
      </c>
      <c r="B50" s="113">
        <v>29793</v>
      </c>
      <c r="C50" s="114">
        <v>11546</v>
      </c>
      <c r="D50" s="113">
        <v>743</v>
      </c>
      <c r="E50" s="121">
        <f>(B50+C50)*K$160</f>
        <v>409.13521415161995</v>
      </c>
      <c r="F50" s="124">
        <f>SUM(B50:E50)</f>
        <v>42491.13521415162</v>
      </c>
      <c r="G50" s="114">
        <v>107673</v>
      </c>
      <c r="H50" s="113">
        <v>35222</v>
      </c>
      <c r="I50" s="114">
        <v>3747</v>
      </c>
      <c r="J50" s="114">
        <v>2069</v>
      </c>
      <c r="K50" s="125">
        <v>-2.4</v>
      </c>
      <c r="L50" s="117">
        <f>SUM(G50:K50)</f>
        <v>148708.6</v>
      </c>
      <c r="M50" s="121">
        <v>154200</v>
      </c>
      <c r="N50" s="120">
        <f t="shared" si="2"/>
        <v>-3.561219195849546</v>
      </c>
    </row>
    <row r="51" spans="1:14" ht="12.75" customHeight="1">
      <c r="A51" s="112">
        <v>1974</v>
      </c>
      <c r="B51" s="113">
        <v>35005</v>
      </c>
      <c r="C51" s="114">
        <v>11905</v>
      </c>
      <c r="D51" s="113">
        <v>896</v>
      </c>
      <c r="E51" s="121">
        <f>(B51+C51)*K$160</f>
        <v>464.2718231174555</v>
      </c>
      <c r="F51" s="124">
        <f>SUM(B51:E51)</f>
        <v>48270.27182311746</v>
      </c>
      <c r="G51" s="114">
        <v>120443</v>
      </c>
      <c r="H51" s="113">
        <v>37211</v>
      </c>
      <c r="I51" s="114">
        <v>3538</v>
      </c>
      <c r="J51" s="114">
        <v>2714</v>
      </c>
      <c r="K51" s="125">
        <v>-2.5</v>
      </c>
      <c r="L51" s="117">
        <f>SUM(G51:K51)</f>
        <v>163903.5</v>
      </c>
      <c r="M51" s="121">
        <v>169400</v>
      </c>
      <c r="N51" s="120">
        <f t="shared" si="2"/>
        <v>-3.2446871310507674</v>
      </c>
    </row>
    <row r="52" spans="1:14" ht="12.75" customHeight="1">
      <c r="A52" s="112">
        <v>1975</v>
      </c>
      <c r="B52" s="113">
        <v>41364</v>
      </c>
      <c r="C52" s="114">
        <v>12898</v>
      </c>
      <c r="D52" s="113">
        <v>1126</v>
      </c>
      <c r="E52" s="121">
        <f>(B52+C52)*K$160</f>
        <v>537.0351239820799</v>
      </c>
      <c r="F52" s="124">
        <f>SUM(B52:E52)</f>
        <v>55925.03512398208</v>
      </c>
      <c r="G52" s="114">
        <v>133577</v>
      </c>
      <c r="H52" s="113">
        <v>40722</v>
      </c>
      <c r="I52" s="114">
        <v>4458</v>
      </c>
      <c r="J52" s="114">
        <v>2898</v>
      </c>
      <c r="K52" s="125">
        <v>-4.3</v>
      </c>
      <c r="L52" s="117">
        <f>SUM(G52:K52)</f>
        <v>181650.7</v>
      </c>
      <c r="M52" s="121">
        <v>188200</v>
      </c>
      <c r="N52" s="120">
        <f t="shared" si="2"/>
        <v>-3.479968119022317</v>
      </c>
    </row>
    <row r="53" spans="1:14" ht="12.75" customHeight="1">
      <c r="A53" s="112">
        <v>1976</v>
      </c>
      <c r="B53" s="113">
        <v>47316</v>
      </c>
      <c r="C53" s="114">
        <v>14423</v>
      </c>
      <c r="D53" s="113">
        <v>1262</v>
      </c>
      <c r="E53" s="121">
        <f>(B53+C53)*K$160</f>
        <v>611.0355593146148</v>
      </c>
      <c r="F53" s="124">
        <f>SUM(B53:E53)</f>
        <v>63612.035559314616</v>
      </c>
      <c r="G53" s="114">
        <v>149587</v>
      </c>
      <c r="H53" s="113">
        <v>46164</v>
      </c>
      <c r="I53" s="114">
        <v>5799</v>
      </c>
      <c r="J53" s="114">
        <v>3067</v>
      </c>
      <c r="K53" s="125">
        <v>-2.8</v>
      </c>
      <c r="L53" s="117">
        <f>SUM(G53:K53)</f>
        <v>204614.2</v>
      </c>
      <c r="M53" s="121">
        <v>212500</v>
      </c>
      <c r="N53" s="120">
        <f t="shared" si="2"/>
        <v>-3.710964705882347</v>
      </c>
    </row>
    <row r="54" spans="1:14" ht="12.75" customHeight="1">
      <c r="A54" s="112">
        <v>1977</v>
      </c>
      <c r="B54" s="113">
        <v>53927</v>
      </c>
      <c r="C54" s="114">
        <v>16590</v>
      </c>
      <c r="D54" s="113">
        <v>1571</v>
      </c>
      <c r="E54" s="121">
        <f>(B54+C54)*K$160</f>
        <v>697.9120901891624</v>
      </c>
      <c r="F54" s="124">
        <f>SUM(B54:E54)</f>
        <v>72785.91209018916</v>
      </c>
      <c r="G54" s="114">
        <v>167968</v>
      </c>
      <c r="H54" s="113">
        <v>54661</v>
      </c>
      <c r="I54" s="114">
        <v>7935</v>
      </c>
      <c r="J54" s="114">
        <v>3220</v>
      </c>
      <c r="K54" s="125">
        <v>-3.7</v>
      </c>
      <c r="L54" s="117">
        <f>SUM(G54:K54)</f>
        <v>233780.3</v>
      </c>
      <c r="M54" s="121">
        <v>242300</v>
      </c>
      <c r="N54" s="120">
        <f t="shared" si="2"/>
        <v>-3.516178291374331</v>
      </c>
    </row>
    <row r="55" spans="1:14" ht="12.75" customHeight="1">
      <c r="A55" s="112">
        <v>1978</v>
      </c>
      <c r="B55" s="113">
        <v>62435</v>
      </c>
      <c r="C55" s="114">
        <v>17250</v>
      </c>
      <c r="D55" s="113">
        <v>1840</v>
      </c>
      <c r="E55" s="121">
        <f>(B55+C55)*K$160</f>
        <v>788.6484806035907</v>
      </c>
      <c r="F55" s="124">
        <f>SUM(B55:E55)</f>
        <v>82313.64848060359</v>
      </c>
      <c r="G55" s="114">
        <v>196016</v>
      </c>
      <c r="H55" s="113">
        <v>60115</v>
      </c>
      <c r="I55" s="114">
        <v>9248</v>
      </c>
      <c r="J55" s="114">
        <v>3905</v>
      </c>
      <c r="K55" s="125">
        <v>-3.2</v>
      </c>
      <c r="L55" s="117">
        <f>SUM(G55:K55)</f>
        <v>269280.8</v>
      </c>
      <c r="M55" s="121">
        <v>278400</v>
      </c>
      <c r="N55" s="120">
        <f t="shared" si="2"/>
        <v>-3.2755747126436745</v>
      </c>
    </row>
    <row r="56" spans="1:14" ht="12.75" customHeight="1">
      <c r="A56" s="112">
        <v>1979</v>
      </c>
      <c r="B56" s="113">
        <v>71310</v>
      </c>
      <c r="C56" s="114">
        <v>18118</v>
      </c>
      <c r="D56" s="113">
        <v>2197</v>
      </c>
      <c r="E56" s="121">
        <f>(B56+C56)*K$160</f>
        <v>885.0756895704073</v>
      </c>
      <c r="F56" s="124">
        <f>SUM(B56:E56)</f>
        <v>92510.07568957041</v>
      </c>
      <c r="G56" s="114">
        <v>224565</v>
      </c>
      <c r="H56" s="113">
        <v>64817</v>
      </c>
      <c r="I56" s="114">
        <v>10094</v>
      </c>
      <c r="J56" s="114">
        <v>5005</v>
      </c>
      <c r="K56" s="125">
        <v>-3.5</v>
      </c>
      <c r="L56" s="117">
        <f>SUM(G56:K56)</f>
        <v>304477.5</v>
      </c>
      <c r="M56" s="121">
        <v>314200</v>
      </c>
      <c r="N56" s="120">
        <f t="shared" si="2"/>
        <v>-3.0943666454487584</v>
      </c>
    </row>
    <row r="57" spans="1:14" ht="12.75" customHeight="1">
      <c r="A57" s="112">
        <v>1980</v>
      </c>
      <c r="B57" s="113">
        <v>83509</v>
      </c>
      <c r="C57" s="114">
        <v>17311</v>
      </c>
      <c r="D57" s="113">
        <v>2875</v>
      </c>
      <c r="E57" s="121">
        <f>(B57+C57)*K$160</f>
        <v>997.8231764378994</v>
      </c>
      <c r="F57" s="124">
        <f>SUM(B57:E57)</f>
        <v>104692.8231764379</v>
      </c>
      <c r="G57" s="114">
        <v>257014</v>
      </c>
      <c r="H57" s="113">
        <v>72576</v>
      </c>
      <c r="I57" s="114">
        <v>10547</v>
      </c>
      <c r="J57" s="114">
        <v>6159</v>
      </c>
      <c r="K57" s="125">
        <v>-5.1</v>
      </c>
      <c r="L57" s="117">
        <f>SUM(G57:K57)</f>
        <v>346290.9</v>
      </c>
      <c r="M57" s="121">
        <v>356300</v>
      </c>
      <c r="N57" s="120">
        <f t="shared" si="2"/>
        <v>-2.809177659275889</v>
      </c>
    </row>
    <row r="58" spans="1:14" ht="12.75" customHeight="1">
      <c r="A58" s="112">
        <v>1981</v>
      </c>
      <c r="B58" s="113">
        <v>97438</v>
      </c>
      <c r="C58" s="114">
        <v>17867</v>
      </c>
      <c r="D58" s="113">
        <v>3532</v>
      </c>
      <c r="E58" s="121">
        <f>(B58+C58)*K$160</f>
        <v>1141.1823185793692</v>
      </c>
      <c r="F58" s="124">
        <f>SUM(B58:E58)</f>
        <v>119978.18231857938</v>
      </c>
      <c r="G58" s="114">
        <v>293229</v>
      </c>
      <c r="H58" s="113">
        <v>73097</v>
      </c>
      <c r="I58" s="114">
        <v>12035</v>
      </c>
      <c r="J58" s="114">
        <v>7970</v>
      </c>
      <c r="K58" s="125">
        <v>-4.3</v>
      </c>
      <c r="L58" s="117">
        <f>SUM(G58:K58)</f>
        <v>386326.7</v>
      </c>
      <c r="M58" s="121">
        <v>398700</v>
      </c>
      <c r="N58" s="120">
        <f t="shared" si="2"/>
        <v>-3.1034110860295954</v>
      </c>
    </row>
    <row r="59" spans="1:14" ht="12.75" customHeight="1">
      <c r="A59" s="112">
        <v>1982</v>
      </c>
      <c r="B59" s="113">
        <v>111626</v>
      </c>
      <c r="C59" s="114">
        <v>18857</v>
      </c>
      <c r="D59" s="113">
        <v>3620</v>
      </c>
      <c r="E59" s="121">
        <f>(B59+C59)*K$160</f>
        <v>1291.4001342109345</v>
      </c>
      <c r="F59" s="124">
        <f>SUM(B59:E59)</f>
        <v>135394.40013421094</v>
      </c>
      <c r="G59" s="114">
        <v>325803</v>
      </c>
      <c r="H59" s="113">
        <v>76705</v>
      </c>
      <c r="I59" s="114">
        <v>11253</v>
      </c>
      <c r="J59" s="114">
        <v>8425</v>
      </c>
      <c r="K59" s="125">
        <v>-4.2</v>
      </c>
      <c r="L59" s="117">
        <f>SUM(G59:K59)</f>
        <v>422181.8</v>
      </c>
      <c r="M59" s="121">
        <v>436400</v>
      </c>
      <c r="N59" s="120">
        <f t="shared" si="2"/>
        <v>-3.2580659945004555</v>
      </c>
    </row>
    <row r="60" spans="1:14" ht="12.75" customHeight="1">
      <c r="A60" s="112">
        <v>1983</v>
      </c>
      <c r="B60" s="113">
        <v>122392</v>
      </c>
      <c r="C60" s="114">
        <v>19307</v>
      </c>
      <c r="D60" s="113">
        <v>4836</v>
      </c>
      <c r="E60" s="121">
        <f>(B60+C60)*K$160</f>
        <v>1402.4057357476086</v>
      </c>
      <c r="F60" s="124">
        <f>SUM(B60:E60)</f>
        <v>147937.4057357476</v>
      </c>
      <c r="G60" s="114">
        <v>359742</v>
      </c>
      <c r="H60" s="113">
        <v>84618</v>
      </c>
      <c r="I60" s="114">
        <v>12025</v>
      </c>
      <c r="J60" s="114">
        <v>9551</v>
      </c>
      <c r="K60" s="125">
        <v>-4.8</v>
      </c>
      <c r="L60" s="117">
        <f>SUM(G60:K60)</f>
        <v>465931.2</v>
      </c>
      <c r="M60" s="121">
        <v>482500</v>
      </c>
      <c r="N60" s="120">
        <f t="shared" si="2"/>
        <v>-3.4339481865284966</v>
      </c>
    </row>
    <row r="61" spans="1:14" ht="12.75" customHeight="1">
      <c r="A61" s="112">
        <v>1984</v>
      </c>
      <c r="B61" s="113">
        <v>132615</v>
      </c>
      <c r="C61" s="114">
        <v>22045</v>
      </c>
      <c r="D61" s="113">
        <v>4904</v>
      </c>
      <c r="E61" s="121">
        <f>(B61+C61)*K$160</f>
        <v>1530.6817344563135</v>
      </c>
      <c r="F61" s="124">
        <f>SUM(B61:E61)</f>
        <v>161094.6817344563</v>
      </c>
      <c r="G61" s="114">
        <v>403427</v>
      </c>
      <c r="H61" s="113">
        <v>97503</v>
      </c>
      <c r="I61" s="114">
        <v>11790</v>
      </c>
      <c r="J61" s="114">
        <v>12187</v>
      </c>
      <c r="K61" s="125">
        <v>-5.7</v>
      </c>
      <c r="L61" s="117">
        <f>SUM(G61:K61)</f>
        <v>524901.3</v>
      </c>
      <c r="M61" s="121">
        <v>543800</v>
      </c>
      <c r="N61" s="120">
        <f t="shared" si="2"/>
        <v>-3.475303420375127</v>
      </c>
    </row>
    <row r="62" spans="1:14" ht="12.75" customHeight="1">
      <c r="A62" s="112">
        <v>1985</v>
      </c>
      <c r="B62" s="113">
        <v>142099</v>
      </c>
      <c r="C62" s="114">
        <v>24435</v>
      </c>
      <c r="D62" s="113">
        <v>5425</v>
      </c>
      <c r="E62" s="121">
        <f>(B62+C62)*K$160</f>
        <v>1648.1996118320683</v>
      </c>
      <c r="F62" s="124">
        <f>SUM(B62:E62)</f>
        <v>173607.19961183207</v>
      </c>
      <c r="G62" s="114">
        <v>442142</v>
      </c>
      <c r="H62" s="113">
        <v>106971</v>
      </c>
      <c r="I62" s="114">
        <v>12086</v>
      </c>
      <c r="J62" s="114">
        <v>14503</v>
      </c>
      <c r="K62" s="125">
        <v>-5.3</v>
      </c>
      <c r="L62" s="117">
        <f>SUM(G62:K62)</f>
        <v>575696.7</v>
      </c>
      <c r="M62" s="121">
        <v>597800</v>
      </c>
      <c r="N62" s="120">
        <f t="shared" si="2"/>
        <v>-3.6974406155905086</v>
      </c>
    </row>
    <row r="63" spans="1:14" ht="12.75" customHeight="1">
      <c r="A63" s="112">
        <v>1986</v>
      </c>
      <c r="B63" s="113">
        <v>153929</v>
      </c>
      <c r="C63" s="114">
        <v>26714</v>
      </c>
      <c r="D63" s="113">
        <v>5355</v>
      </c>
      <c r="E63" s="121">
        <f>(B63+C63)*K$160</f>
        <v>1787.8374534940633</v>
      </c>
      <c r="F63" s="124">
        <f>SUM(B63:E63)</f>
        <v>187785.83745349405</v>
      </c>
      <c r="G63" s="114">
        <v>484025</v>
      </c>
      <c r="H63" s="113">
        <v>118150</v>
      </c>
      <c r="I63" s="114">
        <v>12861</v>
      </c>
      <c r="J63" s="114">
        <v>14561</v>
      </c>
      <c r="K63" s="125">
        <v>-4.7</v>
      </c>
      <c r="L63" s="117">
        <f>SUM(G63:K63)</f>
        <v>629592.3</v>
      </c>
      <c r="M63" s="121">
        <v>655700</v>
      </c>
      <c r="N63" s="120">
        <f t="shared" si="2"/>
        <v>-3.9816531950586977</v>
      </c>
    </row>
    <row r="64" spans="1:14" ht="12.75" customHeight="1">
      <c r="A64" s="112">
        <v>1987</v>
      </c>
      <c r="B64" s="113">
        <v>175318</v>
      </c>
      <c r="C64" s="114">
        <v>31938</v>
      </c>
      <c r="D64" s="113">
        <v>6523</v>
      </c>
      <c r="E64" s="121">
        <f>(B64+C64)*K$160</f>
        <v>2051.228330250082</v>
      </c>
      <c r="F64" s="124">
        <f>SUM(B64:E64)</f>
        <v>215830.22833025007</v>
      </c>
      <c r="G64" s="114">
        <v>541477</v>
      </c>
      <c r="H64" s="113">
        <v>133056</v>
      </c>
      <c r="I64" s="114">
        <v>14590</v>
      </c>
      <c r="J64" s="114">
        <v>15681</v>
      </c>
      <c r="K64" s="125">
        <v>-5.8</v>
      </c>
      <c r="L64" s="117">
        <f>SUM(G64:K64)</f>
        <v>704798.2</v>
      </c>
      <c r="M64" s="121">
        <v>734000</v>
      </c>
      <c r="N64" s="120">
        <f t="shared" si="2"/>
        <v>-3.978446866485015</v>
      </c>
    </row>
    <row r="65" spans="1:14" ht="12.75" customHeight="1">
      <c r="A65" s="112">
        <v>1988</v>
      </c>
      <c r="B65" s="113">
        <v>193044</v>
      </c>
      <c r="C65" s="114">
        <v>36037</v>
      </c>
      <c r="D65" s="113">
        <v>5114</v>
      </c>
      <c r="E65" s="121">
        <f>(B65+C65)*K$160</f>
        <v>2267.232008347257</v>
      </c>
      <c r="F65" s="124">
        <f>SUM(B65:E65)</f>
        <v>236462.23200834726</v>
      </c>
      <c r="G65" s="114">
        <v>602680</v>
      </c>
      <c r="H65" s="113">
        <v>153571</v>
      </c>
      <c r="I65" s="114">
        <v>15487</v>
      </c>
      <c r="J65" s="114">
        <v>16992</v>
      </c>
      <c r="K65" s="125">
        <v>-4.9</v>
      </c>
      <c r="L65" s="117">
        <f>SUM(G65:K65)</f>
        <v>788725.1</v>
      </c>
      <c r="M65" s="121">
        <v>819900</v>
      </c>
      <c r="N65" s="120">
        <f t="shared" si="2"/>
        <v>-3.80228076594706</v>
      </c>
    </row>
    <row r="66" spans="1:14" ht="12.75" customHeight="1">
      <c r="A66" s="112">
        <v>1989</v>
      </c>
      <c r="B66" s="113">
        <v>213441</v>
      </c>
      <c r="C66" s="114">
        <v>38922</v>
      </c>
      <c r="D66" s="113">
        <v>4845</v>
      </c>
      <c r="E66" s="121">
        <f>(B66+C66)*K$160</f>
        <v>2497.6557258023963</v>
      </c>
      <c r="F66" s="124">
        <f>SUM(B66:E66)</f>
        <v>259705.65572580238</v>
      </c>
      <c r="G66" s="114">
        <v>665275</v>
      </c>
      <c r="H66" s="113">
        <v>161082</v>
      </c>
      <c r="I66" s="114">
        <v>16137</v>
      </c>
      <c r="J66" s="114">
        <v>24389</v>
      </c>
      <c r="K66" s="125">
        <v>-4.7</v>
      </c>
      <c r="L66" s="117">
        <f>SUM(G66:K66)</f>
        <v>866878.3</v>
      </c>
      <c r="M66" s="121">
        <v>899000</v>
      </c>
      <c r="N66" s="120">
        <f t="shared" si="2"/>
        <v>-3.573047830923244</v>
      </c>
    </row>
    <row r="67" spans="1:14" ht="12.75" customHeight="1">
      <c r="A67" s="112">
        <v>1990</v>
      </c>
      <c r="B67" s="113">
        <v>239649</v>
      </c>
      <c r="C67" s="114">
        <v>44772</v>
      </c>
      <c r="D67" s="113">
        <v>7561</v>
      </c>
      <c r="E67" s="121">
        <f>(B67+C67)*K$160</f>
        <v>2814.936179980597</v>
      </c>
      <c r="F67" s="124">
        <f>SUM(B67:E67)</f>
        <v>294796.9361799806</v>
      </c>
      <c r="G67" s="114">
        <v>737995</v>
      </c>
      <c r="H67" s="113">
        <v>176983</v>
      </c>
      <c r="I67" s="114">
        <v>20376</v>
      </c>
      <c r="J67" s="114">
        <v>24977</v>
      </c>
      <c r="K67" s="125">
        <v>-7.9</v>
      </c>
      <c r="L67" s="117">
        <f>SUM(G67:K67)</f>
        <v>960323.1</v>
      </c>
      <c r="M67" s="121">
        <v>996100</v>
      </c>
      <c r="N67" s="120">
        <f t="shared" si="2"/>
        <v>-3.591697620720808</v>
      </c>
    </row>
    <row r="68" spans="1:14" ht="12.75" customHeight="1">
      <c r="A68" s="112">
        <v>1991</v>
      </c>
      <c r="B68" s="113">
        <v>262914</v>
      </c>
      <c r="C68" s="114">
        <v>48680</v>
      </c>
      <c r="D68" s="113">
        <v>11376</v>
      </c>
      <c r="E68" s="121">
        <f>(B68+C68)*K$160</f>
        <v>3083.869419152855</v>
      </c>
      <c r="F68" s="124">
        <f>SUM(B68:E68)</f>
        <v>326053.86941915285</v>
      </c>
      <c r="G68" s="114">
        <v>777187</v>
      </c>
      <c r="H68" s="113">
        <v>185768</v>
      </c>
      <c r="I68" s="114">
        <v>24422</v>
      </c>
      <c r="J68" s="114">
        <v>23078</v>
      </c>
      <c r="K68" s="125">
        <v>-5.9</v>
      </c>
      <c r="L68" s="117">
        <f>SUM(G68:K68)</f>
        <v>1010449.1</v>
      </c>
      <c r="M68" s="121">
        <v>1048600</v>
      </c>
      <c r="N68" s="120">
        <f t="shared" si="2"/>
        <v>-3.6382700743848915</v>
      </c>
    </row>
    <row r="69" spans="1:14" ht="12.75" customHeight="1">
      <c r="A69" s="112">
        <v>1992</v>
      </c>
      <c r="B69" s="113">
        <v>290355</v>
      </c>
      <c r="C69" s="114">
        <v>50501</v>
      </c>
      <c r="D69" s="113">
        <v>11153</v>
      </c>
      <c r="E69" s="121">
        <f>(B69+C69)*K$160</f>
        <v>3373.477649552833</v>
      </c>
      <c r="F69" s="124">
        <f>SUM(B69:E69)</f>
        <v>355382.4776495528</v>
      </c>
      <c r="G69" s="114">
        <v>846221</v>
      </c>
      <c r="H69" s="113">
        <v>197300</v>
      </c>
      <c r="I69" s="114">
        <v>33015</v>
      </c>
      <c r="J69" s="114">
        <v>18583</v>
      </c>
      <c r="K69" s="125">
        <v>-4.2</v>
      </c>
      <c r="L69" s="117">
        <f>SUM(G69:K69)</f>
        <v>1095114.8</v>
      </c>
      <c r="M69" s="121">
        <v>1137600</v>
      </c>
      <c r="N69" s="120">
        <f t="shared" si="2"/>
        <v>-3.7346343178621595</v>
      </c>
    </row>
    <row r="70" spans="1:14" ht="12.75" customHeight="1">
      <c r="A70" s="112">
        <v>1993</v>
      </c>
      <c r="B70" s="113">
        <v>303932</v>
      </c>
      <c r="C70" s="114">
        <v>50415</v>
      </c>
      <c r="D70" s="113">
        <v>12996</v>
      </c>
      <c r="E70" s="121">
        <f>(B70+C70)*K$160</f>
        <v>3506.9990984054784</v>
      </c>
      <c r="F70" s="124">
        <f>SUM(B70:E70)</f>
        <v>370849.9990984055</v>
      </c>
      <c r="G70" s="114">
        <v>899931</v>
      </c>
      <c r="H70" s="113">
        <v>201839</v>
      </c>
      <c r="I70" s="114">
        <v>38399</v>
      </c>
      <c r="J70" s="114">
        <v>16107</v>
      </c>
      <c r="K70" s="125">
        <v>-6.1</v>
      </c>
      <c r="L70" s="117">
        <f>SUM(G70:K70)</f>
        <v>1156269.9</v>
      </c>
      <c r="M70" s="121">
        <v>1201900</v>
      </c>
      <c r="N70" s="120">
        <f t="shared" si="2"/>
        <v>-3.7964972127465018</v>
      </c>
    </row>
    <row r="71" spans="1:14" ht="12.75" customHeight="1">
      <c r="A71" s="112">
        <v>1994</v>
      </c>
      <c r="B71" s="113">
        <v>317303</v>
      </c>
      <c r="C71" s="114">
        <v>52771</v>
      </c>
      <c r="D71" s="113">
        <v>16091</v>
      </c>
      <c r="E71" s="121">
        <f>(B71+C71)*K$160</f>
        <v>3662.650408620107</v>
      </c>
      <c r="F71" s="124">
        <f>SUM(B71:E71)</f>
        <v>389827.65040862013</v>
      </c>
      <c r="G71" s="114">
        <v>955449</v>
      </c>
      <c r="H71" s="113">
        <v>213608</v>
      </c>
      <c r="I71" s="114">
        <v>46584</v>
      </c>
      <c r="J71" s="114">
        <v>15353</v>
      </c>
      <c r="K71" s="125">
        <v>-5.4</v>
      </c>
      <c r="L71" s="117">
        <f>SUM(G71:K71)</f>
        <v>1230988.6</v>
      </c>
      <c r="M71" s="121">
        <v>1280700</v>
      </c>
      <c r="N71" s="120">
        <f t="shared" si="2"/>
        <v>-3.8815803857265507</v>
      </c>
    </row>
    <row r="72" spans="1:14" ht="12.75" customHeight="1">
      <c r="A72" s="112">
        <v>1995</v>
      </c>
      <c r="B72" s="113">
        <v>336639</v>
      </c>
      <c r="C72" s="114">
        <v>53066</v>
      </c>
      <c r="D72" s="113">
        <v>16086</v>
      </c>
      <c r="E72" s="121">
        <f>(B72+C72)*K$160</f>
        <v>3856.9399025365165</v>
      </c>
      <c r="F72" s="124">
        <f>SUM(B72:E72)</f>
        <v>409647.9399025365</v>
      </c>
      <c r="G72" s="114">
        <v>1037563</v>
      </c>
      <c r="H72" s="113">
        <v>225200</v>
      </c>
      <c r="I72" s="114">
        <v>51042</v>
      </c>
      <c r="J72" s="114">
        <v>16848</v>
      </c>
      <c r="K72" s="125">
        <v>-3.3</v>
      </c>
      <c r="L72" s="117">
        <f>SUM(G72:K72)</f>
        <v>1330649.7</v>
      </c>
      <c r="M72" s="121">
        <v>1382600</v>
      </c>
      <c r="N72" s="120">
        <f t="shared" si="2"/>
        <v>-3.7574352668884643</v>
      </c>
    </row>
    <row r="73" spans="1:14" ht="12.75" customHeight="1">
      <c r="A73" s="112">
        <v>1996</v>
      </c>
      <c r="B73" s="113">
        <v>350645</v>
      </c>
      <c r="C73" s="114">
        <v>53761</v>
      </c>
      <c r="D73" s="113">
        <v>16497</v>
      </c>
      <c r="E73" s="121">
        <f>(B73+C73)*K$160</f>
        <v>4002.4368130385355</v>
      </c>
      <c r="F73" s="124">
        <f>SUM(B73:E73)</f>
        <v>424905.43681303854</v>
      </c>
      <c r="G73" s="114">
        <v>1114936</v>
      </c>
      <c r="H73" s="113">
        <v>242928</v>
      </c>
      <c r="I73" s="114">
        <v>57337</v>
      </c>
      <c r="J73" s="114">
        <v>18216</v>
      </c>
      <c r="K73" s="125">
        <v>-3.7</v>
      </c>
      <c r="L73" s="117">
        <f>SUM(G73:K73)</f>
        <v>1433413.3</v>
      </c>
      <c r="M73" s="121">
        <v>1491500</v>
      </c>
      <c r="N73" s="120">
        <f t="shared" si="2"/>
        <v>-3.8945155883338884</v>
      </c>
    </row>
    <row r="74" spans="1:14" ht="12.75" customHeight="1">
      <c r="A74" s="112">
        <v>1997</v>
      </c>
      <c r="B74" s="113">
        <v>366832</v>
      </c>
      <c r="C74" s="114">
        <v>55537</v>
      </c>
      <c r="D74" s="113">
        <v>14347</v>
      </c>
      <c r="E74" s="121">
        <f>(B74+C74)*K$160</f>
        <v>4180.217984615147</v>
      </c>
      <c r="F74" s="124">
        <f>SUM(B74:E74)</f>
        <v>440896.2179846151</v>
      </c>
      <c r="G74" s="114">
        <v>1209513</v>
      </c>
      <c r="H74" s="113">
        <v>260143</v>
      </c>
      <c r="I74" s="114">
        <v>61200</v>
      </c>
      <c r="J74" s="114">
        <v>21464</v>
      </c>
      <c r="K74" s="125">
        <v>-4.6</v>
      </c>
      <c r="L74" s="117">
        <f>SUM(G74:K74)</f>
        <v>1552315.4</v>
      </c>
      <c r="M74" s="121">
        <v>1615900</v>
      </c>
      <c r="N74" s="120">
        <f t="shared" si="2"/>
        <v>-3.934934092456217</v>
      </c>
    </row>
    <row r="75" spans="1:14" ht="12.75" customHeight="1">
      <c r="A75" s="112">
        <f>A74+1</f>
        <v>1998</v>
      </c>
      <c r="B75" s="113">
        <v>397348</v>
      </c>
      <c r="C75" s="114">
        <v>58322</v>
      </c>
      <c r="D75" s="113">
        <v>15508</v>
      </c>
      <c r="E75" s="121">
        <f>(B75+C75)*K$160</f>
        <v>4509.80050394225</v>
      </c>
      <c r="F75" s="124">
        <f>SUM(B75:E75)</f>
        <v>475687.80050394224</v>
      </c>
      <c r="G75" s="126">
        <f>I172</f>
        <v>1277378.4112466124</v>
      </c>
      <c r="H75" s="121">
        <f>J107</f>
        <v>286379</v>
      </c>
      <c r="I75" s="121">
        <f>I74*G129/G128</f>
        <v>70680.35542709219</v>
      </c>
      <c r="J75" s="121">
        <f>F148</f>
        <v>24088</v>
      </c>
      <c r="K75" s="122">
        <v>-5.1</v>
      </c>
      <c r="L75" s="117">
        <f>SUM(G75:K75)</f>
        <v>1658520.6666737045</v>
      </c>
      <c r="M75" s="121">
        <f>F172*1000</f>
        <v>1759000</v>
      </c>
      <c r="N75" s="120">
        <f t="shared" si="2"/>
        <v>-5.712298654138465</v>
      </c>
    </row>
    <row r="76" spans="1:14" ht="12.75" customHeight="1">
      <c r="A76" s="112">
        <f aca="true" t="shared" si="3" ref="A76:A86">A75+1</f>
        <v>1999</v>
      </c>
      <c r="B76" s="113">
        <v>418520</v>
      </c>
      <c r="C76" s="114">
        <v>58855</v>
      </c>
      <c r="D76" s="113">
        <v>19926</v>
      </c>
      <c r="E76" s="121">
        <f>(B76+C76)*K$160</f>
        <v>4724.61653295023</v>
      </c>
      <c r="F76" s="124">
        <f>SUM(B76:E76)</f>
        <v>502025.61653295025</v>
      </c>
      <c r="G76" s="126">
        <f>I173</f>
        <v>1367197.9498885423</v>
      </c>
      <c r="H76" s="121">
        <f>J108</f>
        <v>293947</v>
      </c>
      <c r="I76" s="121">
        <f>I75*G129/G128</f>
        <v>81629.29155719085</v>
      </c>
      <c r="J76" s="121">
        <f>F149</f>
        <v>26971</v>
      </c>
      <c r="K76" s="122">
        <v>-5.4</v>
      </c>
      <c r="L76" s="117">
        <f>SUM(G76:K76)</f>
        <v>1769739.8414457333</v>
      </c>
      <c r="M76" s="121">
        <f>F173*1000</f>
        <v>1894700</v>
      </c>
      <c r="N76" s="120">
        <f t="shared" si="2"/>
        <v>-6.595247720180851</v>
      </c>
    </row>
    <row r="77" spans="1:14" ht="12.75" customHeight="1">
      <c r="A77" s="112">
        <f t="shared" si="3"/>
        <v>2000</v>
      </c>
      <c r="B77" s="113">
        <v>442956</v>
      </c>
      <c r="C77" s="114">
        <v>62982</v>
      </c>
      <c r="D77" s="113">
        <v>22775</v>
      </c>
      <c r="E77" s="121">
        <f>(B77+C77)*K$160</f>
        <v>5007.306707405653</v>
      </c>
      <c r="F77" s="124">
        <f>SUM(B77:E77)</f>
        <v>533720.3067074056</v>
      </c>
      <c r="G77" s="126">
        <f>I174</f>
        <v>1501970.3217334207</v>
      </c>
      <c r="H77" s="121">
        <f>J109</f>
        <v>317168</v>
      </c>
      <c r="I77" s="121">
        <f>I76*G130/G129</f>
        <v>85343.66818775231</v>
      </c>
      <c r="J77" s="121">
        <f>F150</f>
        <v>29626</v>
      </c>
      <c r="K77" s="122">
        <v>-6</v>
      </c>
      <c r="L77" s="117">
        <f>SUM(G77:K77)</f>
        <v>1934101.989921173</v>
      </c>
      <c r="M77" s="121">
        <f>F174*1000</f>
        <v>2048000</v>
      </c>
      <c r="N77" s="120">
        <f t="shared" si="2"/>
        <v>-5.561426273380221</v>
      </c>
    </row>
    <row r="78" spans="1:14" ht="12.75" customHeight="1">
      <c r="A78" s="112">
        <f t="shared" si="3"/>
        <v>2001</v>
      </c>
      <c r="B78" s="113">
        <v>477108</v>
      </c>
      <c r="C78" s="127">
        <f>F110</f>
        <v>71887.65348874718</v>
      </c>
      <c r="D78" s="113">
        <v>28556</v>
      </c>
      <c r="E78" s="121">
        <f>(B78+C78)*K$160</f>
        <v>5433.451565311863</v>
      </c>
      <c r="F78" s="124">
        <f>SUM(B78:E78)</f>
        <v>582985.1050540591</v>
      </c>
      <c r="G78" s="126">
        <f>I175</f>
        <v>1558754.794267576</v>
      </c>
      <c r="H78" s="121">
        <f>J110</f>
        <v>325335.27947725495</v>
      </c>
      <c r="I78" s="121">
        <f>I77*G131/G130</f>
        <v>100019.88978227506</v>
      </c>
      <c r="J78" s="121">
        <f>F151</f>
        <v>15819.551698643345</v>
      </c>
      <c r="K78" s="122">
        <v>-6.7</v>
      </c>
      <c r="L78" s="117">
        <f>SUM(G78:K78)</f>
        <v>1999922.8152257493</v>
      </c>
      <c r="M78" s="121">
        <f>F175*1000</f>
        <v>2124164.4980434016</v>
      </c>
      <c r="N78" s="120">
        <f t="shared" si="2"/>
        <v>-5.848967108342748</v>
      </c>
    </row>
    <row r="79" spans="1:14" ht="12.75" customHeight="1">
      <c r="A79" s="112">
        <f t="shared" si="3"/>
        <v>2002</v>
      </c>
      <c r="B79" s="113">
        <v>516004</v>
      </c>
      <c r="C79" s="127">
        <f>F111</f>
        <v>76282.95227709379</v>
      </c>
      <c r="D79" s="113">
        <v>33007</v>
      </c>
      <c r="E79" s="121">
        <f>(B79+C79)*K$160</f>
        <v>5861.908828445271</v>
      </c>
      <c r="F79" s="124">
        <f>SUM(B79:E79)</f>
        <v>631155.861105539</v>
      </c>
      <c r="G79" s="126">
        <f>I176</f>
        <v>1608783.5522346178</v>
      </c>
      <c r="H79" s="121">
        <f>J111</f>
        <v>346047.55061423295</v>
      </c>
      <c r="I79" s="121">
        <f>I78*G132/G131</f>
        <v>117019.70147207197</v>
      </c>
      <c r="J79" s="121">
        <f>F152</f>
        <v>24323.063021633116</v>
      </c>
      <c r="K79" s="122">
        <v>-4.4</v>
      </c>
      <c r="L79" s="117">
        <f>SUM(G79:K79)</f>
        <v>2096169.4673425558</v>
      </c>
      <c r="M79" s="121">
        <f>F176*1000</f>
        <v>2231114.662305023</v>
      </c>
      <c r="N79" s="120">
        <f t="shared" si="2"/>
        <v>-6.04833078471421</v>
      </c>
    </row>
    <row r="80" spans="1:14" ht="12.75" customHeight="1">
      <c r="A80" s="112">
        <f t="shared" si="3"/>
        <v>2003</v>
      </c>
      <c r="B80" s="113">
        <v>556269</v>
      </c>
      <c r="C80" s="127">
        <f>F112</f>
        <v>74455.55169589994</v>
      </c>
      <c r="D80" s="113">
        <v>36120</v>
      </c>
      <c r="E80" s="121">
        <f>(B80+C80)*K$160</f>
        <v>6242.328661283207</v>
      </c>
      <c r="F80" s="124">
        <f>SUM(B80:E80)</f>
        <v>673086.8803571832</v>
      </c>
      <c r="G80" s="126">
        <f>I177</f>
        <v>1684234.7854036202</v>
      </c>
      <c r="H80" s="121">
        <f>J112</f>
        <v>341717.9564179121</v>
      </c>
      <c r="I80" s="121">
        <f>I79*G133/G132</f>
        <v>126144.00199836958</v>
      </c>
      <c r="J80" s="121">
        <f>F153</f>
        <v>26847.6511967166</v>
      </c>
      <c r="K80" s="122">
        <v>-1</v>
      </c>
      <c r="L80" s="117">
        <f>SUM(G80:K80)</f>
        <v>2178943.3950166185</v>
      </c>
      <c r="M80" s="121">
        <f>F177*1000</f>
        <v>2326479.2641595756</v>
      </c>
      <c r="N80" s="120">
        <f t="shared" si="2"/>
        <v>-6.341593987782787</v>
      </c>
    </row>
    <row r="81" spans="1:14" ht="12.75" customHeight="1">
      <c r="A81" s="112">
        <f t="shared" si="3"/>
        <v>2004</v>
      </c>
      <c r="B81" s="113">
        <v>593870</v>
      </c>
      <c r="C81" s="127">
        <f>F113</f>
        <v>82189.83795682677</v>
      </c>
      <c r="D81" s="113">
        <v>38936</v>
      </c>
      <c r="E81" s="121">
        <f>(B81+C81)*K$160</f>
        <v>6691.015423251066</v>
      </c>
      <c r="F81" s="124">
        <f>SUM(B81:E81)</f>
        <v>721686.8533800779</v>
      </c>
      <c r="G81" s="126">
        <f>I178</f>
        <v>1774693.9002956934</v>
      </c>
      <c r="H81" s="121">
        <f>J113</f>
        <v>375723.1359158846</v>
      </c>
      <c r="I81" s="121">
        <f>I80*G134/G133</f>
        <v>150549.55554979516</v>
      </c>
      <c r="J81" s="121">
        <f>F154</f>
        <v>6027.419627669138</v>
      </c>
      <c r="K81" s="122">
        <v>-3.5</v>
      </c>
      <c r="L81" s="117">
        <f>SUM(G81:K81)</f>
        <v>2306990.5113890427</v>
      </c>
      <c r="M81" s="121">
        <f>F178*1000</f>
        <v>2463418.561097943</v>
      </c>
      <c r="N81" s="120">
        <f t="shared" si="2"/>
        <v>-6.350039419983119</v>
      </c>
    </row>
    <row r="82" spans="1:14" ht="12.75" customHeight="1">
      <c r="A82" s="112">
        <f t="shared" si="3"/>
        <v>2005</v>
      </c>
      <c r="B82" s="113">
        <v>627806</v>
      </c>
      <c r="C82" s="127">
        <f>F114</f>
        <v>82176.34164529653</v>
      </c>
      <c r="D82" s="113">
        <v>47253</v>
      </c>
      <c r="E82" s="121">
        <f>(B82+C82)*K$160</f>
        <v>7026.749011657684</v>
      </c>
      <c r="F82" s="124">
        <f>SUM(B82:E82)</f>
        <v>764262.0906569542</v>
      </c>
      <c r="G82" s="126">
        <f>I179</f>
        <v>1881164.7459555943</v>
      </c>
      <c r="H82" s="121">
        <f>J114</f>
        <v>398015.74158605956</v>
      </c>
      <c r="I82" s="121">
        <f>I81*G135/G134</f>
        <v>183559.12749748956</v>
      </c>
      <c r="J82" s="121">
        <f>F155</f>
        <v>8001.919160871097</v>
      </c>
      <c r="K82" s="122">
        <v>-5.2</v>
      </c>
      <c r="L82" s="117">
        <f>SUM(G82:K82)</f>
        <v>2470736.334200015</v>
      </c>
      <c r="M82" s="121">
        <f>F179*1000</f>
        <v>2650086.2723657405</v>
      </c>
      <c r="N82" s="120">
        <f t="shared" si="2"/>
        <v>-6.767701868272368</v>
      </c>
    </row>
    <row r="83" spans="1:14" ht="12.75" customHeight="1">
      <c r="A83" s="112">
        <f t="shared" si="3"/>
        <v>2006</v>
      </c>
      <c r="B83" s="113">
        <v>670917</v>
      </c>
      <c r="C83" s="127">
        <f>F115</f>
        <v>86597.7333026016</v>
      </c>
      <c r="D83" s="113">
        <v>50534</v>
      </c>
      <c r="E83" s="121">
        <f>(B83+C83)*K$160</f>
        <v>7497.180692149475</v>
      </c>
      <c r="F83" s="124">
        <f>SUM(B83:E83)</f>
        <v>815545.913994751</v>
      </c>
      <c r="G83" s="126">
        <f>I180</f>
        <v>2000260.6614211262</v>
      </c>
      <c r="H83" s="121">
        <f>J115</f>
        <v>430170.0452198863</v>
      </c>
      <c r="I83" s="121">
        <f>I82*G136/G135</f>
        <v>192112.63306560027</v>
      </c>
      <c r="J83" s="121">
        <f>F156</f>
        <v>23109.265413854228</v>
      </c>
      <c r="K83" s="122">
        <v>-5.6</v>
      </c>
      <c r="L83" s="117">
        <f>SUM(G83:K83)</f>
        <v>2645647.005120467</v>
      </c>
      <c r="M83" s="121">
        <f>F180*1000</f>
        <v>2827694.42390097</v>
      </c>
      <c r="N83" s="120">
        <f t="shared" si="2"/>
        <v>-6.438015976611709</v>
      </c>
    </row>
    <row r="84" spans="1:14" ht="12.75" customHeight="1">
      <c r="A84" s="112">
        <f t="shared" si="3"/>
        <v>2007</v>
      </c>
      <c r="B84" s="113">
        <v>706720</v>
      </c>
      <c r="C84" s="127">
        <f>F116</f>
        <v>88383.74519510273</v>
      </c>
      <c r="D84" s="113">
        <v>49526</v>
      </c>
      <c r="E84" s="121">
        <f>(B84+C84)*K$160</f>
        <v>7869.201989964765</v>
      </c>
      <c r="F84" s="124">
        <f>SUM(B84:E84)</f>
        <v>852498.9471850676</v>
      </c>
      <c r="G84" s="126">
        <f>I181</f>
        <v>2124851.983962891</v>
      </c>
      <c r="H84" s="121">
        <f>J116</f>
        <v>439640.85760537407</v>
      </c>
      <c r="I84" s="121">
        <f>I83*G137/G136</f>
        <v>180242.11844843876</v>
      </c>
      <c r="J84" s="121">
        <f>F157</f>
        <v>17902.82190788485</v>
      </c>
      <c r="K84" s="122">
        <v>-4.7</v>
      </c>
      <c r="L84" s="117">
        <f>SUM(G84:K84)</f>
        <v>2762633.0819245884</v>
      </c>
      <c r="M84" s="121">
        <f>F181*1000</f>
        <v>2937976.4312162986</v>
      </c>
      <c r="N84" s="120">
        <f t="shared" si="2"/>
        <v>-5.968167321856939</v>
      </c>
    </row>
    <row r="85" spans="1:14" ht="12.75" customHeight="1">
      <c r="A85" s="112">
        <f t="shared" si="3"/>
        <v>2008</v>
      </c>
      <c r="B85" s="113">
        <v>749884</v>
      </c>
      <c r="C85" s="127">
        <f>F117</f>
        <v>97600.82621615141</v>
      </c>
      <c r="D85" s="128">
        <f>F138</f>
        <v>50132.8305631651</v>
      </c>
      <c r="E85" s="121">
        <f>(B85+C85)*K$160</f>
        <v>8387.621516345183</v>
      </c>
      <c r="F85" s="124">
        <f>SUM(B85:E85)</f>
        <v>906005.2782956618</v>
      </c>
      <c r="G85" s="126">
        <f>I182</f>
        <v>2196880.456271064</v>
      </c>
      <c r="H85" s="121">
        <f>J117</f>
        <v>452695.8761753619</v>
      </c>
      <c r="I85" s="121">
        <f>I84*G138/G137</f>
        <v>171080.77518149186</v>
      </c>
      <c r="J85" s="121">
        <f>F158</f>
        <v>17367.975016785935</v>
      </c>
      <c r="K85" s="122">
        <v>-5</v>
      </c>
      <c r="L85" s="117">
        <f>SUM(G85:K85)</f>
        <v>2838020.082644704</v>
      </c>
      <c r="M85" s="121">
        <f>F182*1000</f>
        <v>2993088.477485424</v>
      </c>
      <c r="N85" s="120">
        <f t="shared" si="2"/>
        <v>-5.1808824231950865</v>
      </c>
    </row>
    <row r="86" spans="1:14" ht="12.75" customHeight="1">
      <c r="A86" s="112">
        <f t="shared" si="3"/>
        <v>2009</v>
      </c>
      <c r="B86" s="129">
        <v>782271</v>
      </c>
      <c r="C86" s="127">
        <f>F118</f>
        <v>102476.5936949744</v>
      </c>
      <c r="D86" s="128">
        <f>F139</f>
        <v>62511.127838073124</v>
      </c>
      <c r="E86" s="121">
        <f>(B86+C86)*K$160</f>
        <v>8756.413948487476</v>
      </c>
      <c r="F86" s="124">
        <f>SUM(B86:E86)</f>
        <v>956015.135481535</v>
      </c>
      <c r="G86" s="126">
        <f>I183</f>
        <v>2156506.5422167117</v>
      </c>
      <c r="H86" s="121">
        <f>J118</f>
        <v>451751.780220465</v>
      </c>
      <c r="I86" s="121">
        <f>I85*G139/G138</f>
        <v>192092.98918798324</v>
      </c>
      <c r="J86" s="121">
        <f>F159</f>
        <v>-1577.521206000302</v>
      </c>
      <c r="K86" s="130">
        <v>-7.4</v>
      </c>
      <c r="L86" s="117">
        <f>SUM(G86:K86)</f>
        <v>2798766.3904191596</v>
      </c>
      <c r="M86" s="121">
        <f>F183*1000</f>
        <v>3001873.2060555206</v>
      </c>
      <c r="N86" s="120">
        <f>100*L86/M86-100</f>
        <v>-6.766002482271546</v>
      </c>
    </row>
    <row r="87" spans="1:14" s="81" customFormat="1" ht="18" customHeight="1">
      <c r="A87" s="131" t="s">
        <v>49</v>
      </c>
      <c r="B87" s="132" t="s">
        <v>12</v>
      </c>
      <c r="C87" s="132" t="s">
        <v>14</v>
      </c>
      <c r="D87" s="132" t="s">
        <v>16</v>
      </c>
      <c r="E87" s="132" t="s">
        <v>18</v>
      </c>
      <c r="F87" s="132" t="s">
        <v>22</v>
      </c>
      <c r="G87" s="132" t="s">
        <v>26</v>
      </c>
      <c r="H87" s="132" t="str">
        <f>C87</f>
        <v>[B]</v>
      </c>
      <c r="I87" s="132" t="s">
        <v>30</v>
      </c>
      <c r="J87" s="132" t="s">
        <v>32</v>
      </c>
      <c r="K87" s="132" t="s">
        <v>34</v>
      </c>
      <c r="L87" s="132" t="str">
        <f>F87</f>
        <v>[F]</v>
      </c>
      <c r="M87" s="132" t="s">
        <v>36</v>
      </c>
      <c r="N87" s="133" t="s">
        <v>40</v>
      </c>
    </row>
    <row r="88" spans="1:13" s="81" customFormat="1" ht="18" customHeight="1">
      <c r="A88" s="134" t="s">
        <v>52</v>
      </c>
      <c r="B88" s="135">
        <v>40497</v>
      </c>
      <c r="C88" s="134"/>
      <c r="D88" s="134"/>
      <c r="E88" s="134"/>
      <c r="F88" s="134"/>
      <c r="G88" s="134"/>
      <c r="H88" s="134"/>
      <c r="I88" s="134"/>
      <c r="J88" s="134"/>
      <c r="K88" s="134"/>
      <c r="L88" s="134"/>
      <c r="M88" s="134"/>
    </row>
    <row r="89" spans="1:14" ht="48" customHeight="1">
      <c r="A89" s="136" t="s">
        <v>53</v>
      </c>
      <c r="B89" s="82" t="s">
        <v>119</v>
      </c>
      <c r="C89" s="82"/>
      <c r="D89" s="82"/>
      <c r="E89" s="82"/>
      <c r="F89" s="82"/>
      <c r="G89" s="82"/>
      <c r="H89" s="82"/>
      <c r="I89" s="82"/>
      <c r="J89" s="82"/>
      <c r="K89" s="82"/>
      <c r="L89" s="82"/>
      <c r="M89" s="82"/>
      <c r="N89" s="82"/>
    </row>
    <row r="90" spans="1:14" s="139" customFormat="1" ht="18" customHeight="1">
      <c r="A90" s="137" t="s">
        <v>55</v>
      </c>
      <c r="B90" s="138"/>
      <c r="C90" s="138"/>
      <c r="D90" s="138"/>
      <c r="E90" s="138"/>
      <c r="F90" s="138"/>
      <c r="G90" s="138"/>
      <c r="H90" s="138"/>
      <c r="I90" s="138"/>
      <c r="J90" s="138"/>
      <c r="K90" s="138"/>
      <c r="L90" s="138"/>
      <c r="M90" s="138"/>
      <c r="N90" s="138"/>
    </row>
    <row r="91" spans="1:2" ht="18" customHeight="1">
      <c r="A91" s="77" t="str">
        <f>B87</f>
        <v>[A]</v>
      </c>
      <c r="B91" s="78" t="s">
        <v>120</v>
      </c>
    </row>
    <row r="92" spans="1:2" ht="18" customHeight="1">
      <c r="A92" s="77" t="str">
        <f>C87</f>
        <v>[B]</v>
      </c>
      <c r="B92" s="78" t="s">
        <v>121</v>
      </c>
    </row>
    <row r="93" spans="1:2" ht="18" customHeight="1">
      <c r="A93" s="77" t="str">
        <f>D87</f>
        <v>[C]</v>
      </c>
      <c r="B93" s="78" t="s">
        <v>122</v>
      </c>
    </row>
    <row r="94" spans="1:14" ht="24.75" customHeight="1">
      <c r="A94" s="77" t="str">
        <f>E87</f>
        <v>[D]</v>
      </c>
      <c r="B94" s="82" t="s">
        <v>123</v>
      </c>
      <c r="C94" s="82"/>
      <c r="D94" s="82"/>
      <c r="E94" s="82"/>
      <c r="F94" s="82"/>
      <c r="G94" s="82"/>
      <c r="H94" s="82"/>
      <c r="I94" s="82"/>
      <c r="J94" s="82"/>
      <c r="K94" s="82"/>
      <c r="L94" s="82"/>
      <c r="M94" s="82"/>
      <c r="N94" s="82"/>
    </row>
    <row r="95" spans="1:2" ht="18" customHeight="1">
      <c r="A95" s="77" t="str">
        <f>F87</f>
        <v>[F]</v>
      </c>
      <c r="B95" s="78" t="s">
        <v>124</v>
      </c>
    </row>
    <row r="96" spans="1:2" ht="18" customHeight="1">
      <c r="A96" s="77" t="str">
        <f>G87</f>
        <v>[G]</v>
      </c>
      <c r="B96" s="78" t="s">
        <v>125</v>
      </c>
    </row>
    <row r="97" spans="1:2" ht="18" customHeight="1">
      <c r="A97" s="77" t="str">
        <f>H87</f>
        <v>[B]</v>
      </c>
      <c r="B97" s="78" t="s">
        <v>125</v>
      </c>
    </row>
    <row r="98" spans="1:2" ht="18" customHeight="1">
      <c r="A98" s="77" t="str">
        <f>I87</f>
        <v>[H]</v>
      </c>
      <c r="B98" s="78" t="s">
        <v>126</v>
      </c>
    </row>
    <row r="99" spans="1:14" ht="18" customHeight="1">
      <c r="A99" s="77" t="str">
        <f>J87</f>
        <v>[I]</v>
      </c>
      <c r="B99" s="82" t="s">
        <v>127</v>
      </c>
      <c r="C99" s="82"/>
      <c r="D99" s="82"/>
      <c r="E99" s="82"/>
      <c r="F99" s="82"/>
      <c r="G99" s="82"/>
      <c r="H99" s="82"/>
      <c r="I99" s="82"/>
      <c r="J99" s="82"/>
      <c r="K99" s="82"/>
      <c r="L99" s="82"/>
      <c r="M99" s="82"/>
      <c r="N99" s="82"/>
    </row>
    <row r="100" spans="1:2" ht="18" customHeight="1">
      <c r="A100" s="77" t="str">
        <f>K87</f>
        <v>[J]</v>
      </c>
      <c r="B100" s="78" t="s">
        <v>128</v>
      </c>
    </row>
    <row r="101" spans="1:2" ht="18" customHeight="1">
      <c r="A101" s="77" t="str">
        <f>M87</f>
        <v>[K]</v>
      </c>
      <c r="B101" s="78" t="s">
        <v>129</v>
      </c>
    </row>
    <row r="102" spans="1:2" ht="18" customHeight="1">
      <c r="A102" s="77" t="str">
        <f>N87</f>
        <v>[L]</v>
      </c>
      <c r="B102" s="78" t="s">
        <v>130</v>
      </c>
    </row>
    <row r="103" spans="1:14" s="73" customFormat="1" ht="19.5" customHeight="1">
      <c r="A103" s="85" t="s">
        <v>74</v>
      </c>
      <c r="B103" s="85"/>
      <c r="C103" s="85"/>
      <c r="D103" s="85"/>
      <c r="E103" s="85"/>
      <c r="F103" s="85"/>
      <c r="G103" s="85"/>
      <c r="H103" s="85"/>
      <c r="I103" s="85"/>
      <c r="J103" s="85"/>
      <c r="K103" s="85"/>
      <c r="L103" s="85"/>
      <c r="M103" s="85"/>
      <c r="N103" s="85"/>
    </row>
    <row r="104" spans="1:14" s="73" customFormat="1" ht="19.5" customHeight="1">
      <c r="A104" s="86" t="s">
        <v>75</v>
      </c>
      <c r="B104" s="87" t="s">
        <v>131</v>
      </c>
      <c r="C104" s="87"/>
      <c r="D104" s="87"/>
      <c r="E104" s="87"/>
      <c r="F104" s="87"/>
      <c r="G104" s="87"/>
      <c r="H104" s="87"/>
      <c r="I104" s="87"/>
      <c r="J104" s="87"/>
      <c r="K104" s="88"/>
      <c r="L104" s="89"/>
      <c r="M104" s="89"/>
      <c r="N104" s="89"/>
    </row>
    <row r="105" spans="1:11" s="145" customFormat="1" ht="18" customHeight="1">
      <c r="A105" s="140"/>
      <c r="B105" s="141" t="s">
        <v>132</v>
      </c>
      <c r="C105" s="142" t="s">
        <v>133</v>
      </c>
      <c r="D105" s="143"/>
      <c r="E105" s="143"/>
      <c r="F105" s="143"/>
      <c r="G105" s="143" t="s">
        <v>134</v>
      </c>
      <c r="H105" s="143"/>
      <c r="I105" s="143"/>
      <c r="J105" s="143"/>
      <c r="K105" s="144"/>
    </row>
    <row r="106" spans="1:11" s="145" customFormat="1" ht="60" customHeight="1">
      <c r="A106" s="146"/>
      <c r="B106" s="147"/>
      <c r="C106" s="148" t="s">
        <v>135</v>
      </c>
      <c r="D106" s="148" t="s">
        <v>136</v>
      </c>
      <c r="E106" s="148" t="s">
        <v>137</v>
      </c>
      <c r="F106" s="148" t="s">
        <v>138</v>
      </c>
      <c r="G106" s="148" t="s">
        <v>8</v>
      </c>
      <c r="H106" s="148" t="s">
        <v>139</v>
      </c>
      <c r="I106" s="148" t="s">
        <v>140</v>
      </c>
      <c r="J106" s="148" t="s">
        <v>141</v>
      </c>
      <c r="K106" s="149"/>
    </row>
    <row r="107" spans="1:10" s="154" customFormat="1" ht="12.75" customHeight="1">
      <c r="A107" s="146"/>
      <c r="B107" s="112">
        <v>1998</v>
      </c>
      <c r="C107" s="150">
        <v>64199</v>
      </c>
      <c r="D107" s="151">
        <f>C75</f>
        <v>58322</v>
      </c>
      <c r="E107" s="152">
        <f>D107/C107</f>
        <v>0.9084565180142993</v>
      </c>
      <c r="F107" s="151">
        <f>C107*E107</f>
        <v>58322</v>
      </c>
      <c r="G107" s="151">
        <v>286379</v>
      </c>
      <c r="H107" s="151">
        <v>301365</v>
      </c>
      <c r="I107" s="152">
        <f>G107/H107</f>
        <v>0.9502729248585602</v>
      </c>
      <c r="J107" s="153">
        <f>H107*I107</f>
        <v>286379</v>
      </c>
    </row>
    <row r="108" spans="1:10" s="154" customFormat="1" ht="12.75" customHeight="1">
      <c r="A108" s="146"/>
      <c r="B108" s="112">
        <v>1999</v>
      </c>
      <c r="C108" s="150">
        <v>66057</v>
      </c>
      <c r="D108" s="151">
        <f>C76</f>
        <v>58855</v>
      </c>
      <c r="E108" s="152">
        <f>D108/C108</f>
        <v>0.8909729476058555</v>
      </c>
      <c r="F108" s="151">
        <f>C108*E108</f>
        <v>58855</v>
      </c>
      <c r="G108" s="151">
        <v>293947</v>
      </c>
      <c r="H108" s="151">
        <v>320320</v>
      </c>
      <c r="I108" s="152">
        <f>G108/H108</f>
        <v>0.9176667082917083</v>
      </c>
      <c r="J108" s="153">
        <f aca="true" t="shared" si="4" ref="J108:J118">H108*I108</f>
        <v>293947</v>
      </c>
    </row>
    <row r="109" spans="1:10" s="154" customFormat="1" ht="12.75" customHeight="1">
      <c r="A109" s="146"/>
      <c r="B109" s="112">
        <v>2000</v>
      </c>
      <c r="C109" s="150">
        <v>69993</v>
      </c>
      <c r="D109" s="151">
        <f>C77</f>
        <v>62982</v>
      </c>
      <c r="E109" s="152">
        <f>D109/C109</f>
        <v>0.8998328404268998</v>
      </c>
      <c r="F109" s="151">
        <f>C109*E109</f>
        <v>62982</v>
      </c>
      <c r="G109" s="151">
        <v>317168</v>
      </c>
      <c r="H109" s="151">
        <v>340761</v>
      </c>
      <c r="I109" s="152">
        <f>G109/H109</f>
        <v>0.9307637904572413</v>
      </c>
      <c r="J109" s="153">
        <f t="shared" si="4"/>
        <v>317168</v>
      </c>
    </row>
    <row r="110" spans="1:10" s="154" customFormat="1" ht="12.75" customHeight="1">
      <c r="A110" s="146"/>
      <c r="B110" s="112">
        <v>2001</v>
      </c>
      <c r="C110" s="150">
        <v>79897</v>
      </c>
      <c r="D110" s="150" t="s">
        <v>24</v>
      </c>
      <c r="E110" s="155">
        <f>AVERAGE(E107:E109)</f>
        <v>0.8997541020156848</v>
      </c>
      <c r="F110" s="151">
        <f>C110*E110</f>
        <v>71887.65348874718</v>
      </c>
      <c r="G110" s="150" t="s">
        <v>24</v>
      </c>
      <c r="H110" s="151">
        <v>348735</v>
      </c>
      <c r="I110" s="155">
        <f>AVERAGE(I107:I109)</f>
        <v>0.9329011412025032</v>
      </c>
      <c r="J110" s="153">
        <f t="shared" si="4"/>
        <v>325335.27947725495</v>
      </c>
    </row>
    <row r="111" spans="1:10" s="154" customFormat="1" ht="12.75" customHeight="1">
      <c r="A111" s="146"/>
      <c r="B111" s="112">
        <v>2002</v>
      </c>
      <c r="C111" s="150">
        <v>84782</v>
      </c>
      <c r="D111" s="150" t="s">
        <v>24</v>
      </c>
      <c r="E111" s="155">
        <f>E110</f>
        <v>0.8997541020156848</v>
      </c>
      <c r="F111" s="151">
        <f>C111*E111</f>
        <v>76282.95227709379</v>
      </c>
      <c r="G111" s="150" t="s">
        <v>24</v>
      </c>
      <c r="H111" s="151">
        <v>370937</v>
      </c>
      <c r="I111" s="155">
        <f>I110</f>
        <v>0.9329011412025032</v>
      </c>
      <c r="J111" s="153">
        <f t="shared" si="4"/>
        <v>346047.55061423295</v>
      </c>
    </row>
    <row r="112" spans="1:10" s="154" customFormat="1" ht="12.75" customHeight="1">
      <c r="A112" s="146"/>
      <c r="B112" s="112">
        <v>2003</v>
      </c>
      <c r="C112" s="150">
        <v>82751</v>
      </c>
      <c r="D112" s="150" t="s">
        <v>24</v>
      </c>
      <c r="E112" s="155">
        <f aca="true" t="shared" si="5" ref="E112:E118">E111</f>
        <v>0.8997541020156848</v>
      </c>
      <c r="F112" s="151">
        <f>C112*E112</f>
        <v>74455.55169589994</v>
      </c>
      <c r="G112" s="150" t="s">
        <v>24</v>
      </c>
      <c r="H112" s="151">
        <v>366296</v>
      </c>
      <c r="I112" s="155">
        <f aca="true" t="shared" si="6" ref="I112:I118">I111</f>
        <v>0.9329011412025032</v>
      </c>
      <c r="J112" s="153">
        <f t="shared" si="4"/>
        <v>341717.9564179121</v>
      </c>
    </row>
    <row r="113" spans="1:10" s="154" customFormat="1" ht="12.75" customHeight="1">
      <c r="A113" s="146"/>
      <c r="B113" s="112">
        <v>2004</v>
      </c>
      <c r="C113" s="150">
        <v>91347</v>
      </c>
      <c r="D113" s="150" t="s">
        <v>24</v>
      </c>
      <c r="E113" s="155">
        <f t="shared" si="5"/>
        <v>0.8997541020156848</v>
      </c>
      <c r="F113" s="151">
        <f>C113*E113</f>
        <v>82189.83795682677</v>
      </c>
      <c r="G113" s="150" t="s">
        <v>24</v>
      </c>
      <c r="H113" s="151">
        <v>402747</v>
      </c>
      <c r="I113" s="155">
        <f t="shared" si="6"/>
        <v>0.9329011412025032</v>
      </c>
      <c r="J113" s="153">
        <f t="shared" si="4"/>
        <v>375723.1359158846</v>
      </c>
    </row>
    <row r="114" spans="1:10" s="154" customFormat="1" ht="12.75" customHeight="1">
      <c r="A114" s="146"/>
      <c r="B114" s="112">
        <v>2005</v>
      </c>
      <c r="C114" s="150">
        <v>91332</v>
      </c>
      <c r="D114" s="150" t="s">
        <v>24</v>
      </c>
      <c r="E114" s="155">
        <f t="shared" si="5"/>
        <v>0.8997541020156848</v>
      </c>
      <c r="F114" s="151">
        <f>C114*E114</f>
        <v>82176.34164529653</v>
      </c>
      <c r="G114" s="150" t="s">
        <v>24</v>
      </c>
      <c r="H114" s="151">
        <v>426643</v>
      </c>
      <c r="I114" s="155">
        <f t="shared" si="6"/>
        <v>0.9329011412025032</v>
      </c>
      <c r="J114" s="153">
        <f t="shared" si="4"/>
        <v>398015.74158605956</v>
      </c>
    </row>
    <row r="115" spans="1:10" s="154" customFormat="1" ht="12.75" customHeight="1">
      <c r="A115" s="146"/>
      <c r="B115" s="112">
        <v>2006</v>
      </c>
      <c r="C115" s="150">
        <v>96246</v>
      </c>
      <c r="D115" s="150" t="s">
        <v>24</v>
      </c>
      <c r="E115" s="155">
        <f t="shared" si="5"/>
        <v>0.8997541020156848</v>
      </c>
      <c r="F115" s="151">
        <f>C115*E115</f>
        <v>86597.7333026016</v>
      </c>
      <c r="G115" s="150" t="s">
        <v>24</v>
      </c>
      <c r="H115" s="151">
        <v>461110</v>
      </c>
      <c r="I115" s="155">
        <f t="shared" si="6"/>
        <v>0.9329011412025032</v>
      </c>
      <c r="J115" s="153">
        <f t="shared" si="4"/>
        <v>430170.0452198863</v>
      </c>
    </row>
    <row r="116" spans="1:10" s="154" customFormat="1" ht="12.75" customHeight="1">
      <c r="A116" s="146"/>
      <c r="B116" s="112">
        <v>2007</v>
      </c>
      <c r="C116" s="156">
        <v>98231</v>
      </c>
      <c r="D116" s="156" t="s">
        <v>24</v>
      </c>
      <c r="E116" s="155">
        <f t="shared" si="5"/>
        <v>0.8997541020156848</v>
      </c>
      <c r="F116" s="151">
        <f>C116*E116</f>
        <v>88383.74519510273</v>
      </c>
      <c r="G116" s="156" t="s">
        <v>24</v>
      </c>
      <c r="H116" s="151">
        <v>471262</v>
      </c>
      <c r="I116" s="155">
        <f t="shared" si="6"/>
        <v>0.9329011412025032</v>
      </c>
      <c r="J116" s="153">
        <f t="shared" si="4"/>
        <v>439640.85760537407</v>
      </c>
    </row>
    <row r="117" spans="1:10" s="154" customFormat="1" ht="12.75" customHeight="1">
      <c r="A117" s="146"/>
      <c r="B117" s="112">
        <v>2008</v>
      </c>
      <c r="C117" s="156">
        <v>108475</v>
      </c>
      <c r="D117" s="156" t="s">
        <v>24</v>
      </c>
      <c r="E117" s="155">
        <f t="shared" si="5"/>
        <v>0.8997541020156848</v>
      </c>
      <c r="F117" s="151">
        <f>C117*E117</f>
        <v>97600.82621615141</v>
      </c>
      <c r="G117" s="156" t="s">
        <v>24</v>
      </c>
      <c r="H117" s="151">
        <v>485256</v>
      </c>
      <c r="I117" s="155">
        <f t="shared" si="6"/>
        <v>0.9329011412025032</v>
      </c>
      <c r="J117" s="153">
        <f t="shared" si="4"/>
        <v>452695.8761753619</v>
      </c>
    </row>
    <row r="118" spans="1:10" s="154" customFormat="1" ht="12.75" customHeight="1">
      <c r="A118" s="146"/>
      <c r="B118" s="112">
        <v>2009</v>
      </c>
      <c r="C118" s="156">
        <v>113894</v>
      </c>
      <c r="D118" s="156" t="s">
        <v>24</v>
      </c>
      <c r="E118" s="155">
        <f t="shared" si="5"/>
        <v>0.8997541020156848</v>
      </c>
      <c r="F118" s="151">
        <f>C118*E118</f>
        <v>102476.5936949744</v>
      </c>
      <c r="G118" s="156" t="s">
        <v>24</v>
      </c>
      <c r="H118" s="151">
        <v>484244</v>
      </c>
      <c r="I118" s="155">
        <f t="shared" si="6"/>
        <v>0.9329011412025032</v>
      </c>
      <c r="J118" s="153">
        <f t="shared" si="4"/>
        <v>451751.780220465</v>
      </c>
    </row>
    <row r="119" spans="1:10" s="154" customFormat="1" ht="18" customHeight="1">
      <c r="A119" s="157"/>
      <c r="B119" s="158" t="s">
        <v>49</v>
      </c>
      <c r="C119" s="159" t="s">
        <v>142</v>
      </c>
      <c r="D119" s="159" t="s">
        <v>143</v>
      </c>
      <c r="E119" s="159" t="s">
        <v>144</v>
      </c>
      <c r="F119" s="159" t="s">
        <v>145</v>
      </c>
      <c r="G119" s="159" t="str">
        <f>D119</f>
        <v>[P1b]</v>
      </c>
      <c r="H119" s="159" t="s">
        <v>146</v>
      </c>
      <c r="I119" s="159" t="str">
        <f>E119</f>
        <v>[P1c]</v>
      </c>
      <c r="J119" s="148" t="s">
        <v>147</v>
      </c>
    </row>
    <row r="120" spans="2:3" ht="18" customHeight="1">
      <c r="B120" s="77" t="str">
        <f>C119</f>
        <v>[P1a]</v>
      </c>
      <c r="C120" s="78" t="s">
        <v>148</v>
      </c>
    </row>
    <row r="121" spans="2:3" ht="18" customHeight="1">
      <c r="B121" s="77" t="str">
        <f>D119</f>
        <v>[P1b]</v>
      </c>
      <c r="C121" s="78" t="s">
        <v>149</v>
      </c>
    </row>
    <row r="122" spans="2:3" ht="18" customHeight="1">
      <c r="B122" s="77" t="str">
        <f>E119</f>
        <v>[P1c]</v>
      </c>
      <c r="C122" s="78" t="s">
        <v>150</v>
      </c>
    </row>
    <row r="123" spans="2:3" ht="18" customHeight="1">
      <c r="B123" s="77" t="str">
        <f>F119</f>
        <v>[P1d]</v>
      </c>
      <c r="C123" s="78" t="s">
        <v>151</v>
      </c>
    </row>
    <row r="124" spans="2:14" ht="48" customHeight="1">
      <c r="B124" s="77" t="str">
        <f>H119</f>
        <v>[P1e]</v>
      </c>
      <c r="C124" s="82" t="s">
        <v>152</v>
      </c>
      <c r="D124" s="82"/>
      <c r="E124" s="82"/>
      <c r="F124" s="82"/>
      <c r="G124" s="82"/>
      <c r="H124" s="82"/>
      <c r="I124" s="82"/>
      <c r="J124" s="82"/>
      <c r="K124" s="82"/>
      <c r="L124" s="82"/>
      <c r="M124" s="82"/>
      <c r="N124" s="82"/>
    </row>
    <row r="125" spans="2:3" ht="18" customHeight="1">
      <c r="B125" s="77" t="str">
        <f>J119</f>
        <v>[P1f]</v>
      </c>
      <c r="C125" s="78" t="s">
        <v>153</v>
      </c>
    </row>
    <row r="126" spans="1:14" s="73" customFormat="1" ht="19.5" customHeight="1">
      <c r="A126" s="160" t="s">
        <v>154</v>
      </c>
      <c r="B126" s="85" t="s">
        <v>155</v>
      </c>
      <c r="C126" s="85"/>
      <c r="D126" s="85"/>
      <c r="E126" s="85"/>
      <c r="F126" s="85"/>
      <c r="G126" s="85"/>
      <c r="H126" s="85"/>
      <c r="I126" s="85"/>
      <c r="J126" s="85"/>
      <c r="K126" s="85"/>
      <c r="L126" s="161"/>
      <c r="M126" s="161"/>
      <c r="N126" s="161"/>
    </row>
    <row r="127" spans="1:9" s="145" customFormat="1" ht="59.25" customHeight="1">
      <c r="A127" s="162"/>
      <c r="B127" s="163" t="s">
        <v>132</v>
      </c>
      <c r="C127" s="148" t="s">
        <v>135</v>
      </c>
      <c r="D127" s="148" t="s">
        <v>136</v>
      </c>
      <c r="E127" s="148" t="s">
        <v>137</v>
      </c>
      <c r="F127" s="159" t="s">
        <v>138</v>
      </c>
      <c r="G127" s="164" t="s">
        <v>156</v>
      </c>
      <c r="H127" s="157"/>
      <c r="I127" s="157"/>
    </row>
    <row r="128" spans="2:9" s="154" customFormat="1" ht="12.75" customHeight="1">
      <c r="B128" s="112">
        <v>1998</v>
      </c>
      <c r="C128" s="150">
        <v>16650</v>
      </c>
      <c r="D128" s="150">
        <f>D75</f>
        <v>15508</v>
      </c>
      <c r="E128" s="152">
        <f>D128/C128</f>
        <v>0.9314114114114114</v>
      </c>
      <c r="F128" s="151">
        <f aca="true" t="shared" si="7" ref="F128:F139">C128*E128</f>
        <v>15508</v>
      </c>
      <c r="G128" s="165">
        <v>125933</v>
      </c>
      <c r="H128" s="166"/>
      <c r="I128" s="167"/>
    </row>
    <row r="129" spans="2:9" s="154" customFormat="1" ht="12.75" customHeight="1">
      <c r="B129" s="112">
        <v>1999</v>
      </c>
      <c r="C129" s="150">
        <v>21685</v>
      </c>
      <c r="D129" s="150">
        <f>D76</f>
        <v>19926</v>
      </c>
      <c r="E129" s="152">
        <f aca="true" t="shared" si="8" ref="E129:E137">D129/C129</f>
        <v>0.9188840212128199</v>
      </c>
      <c r="F129" s="151">
        <f t="shared" si="7"/>
        <v>19926</v>
      </c>
      <c r="G129" s="165">
        <v>145441</v>
      </c>
      <c r="H129" s="166"/>
      <c r="I129" s="167"/>
    </row>
    <row r="130" spans="2:9" s="154" customFormat="1" ht="12.75" customHeight="1">
      <c r="B130" s="112">
        <v>2000</v>
      </c>
      <c r="C130" s="150">
        <v>26027</v>
      </c>
      <c r="D130" s="150">
        <f>D77</f>
        <v>22775</v>
      </c>
      <c r="E130" s="152">
        <f t="shared" si="8"/>
        <v>0.8750528297537173</v>
      </c>
      <c r="F130" s="151">
        <f t="shared" si="7"/>
        <v>22775</v>
      </c>
      <c r="G130" s="165">
        <v>152059</v>
      </c>
      <c r="H130" s="166"/>
      <c r="I130" s="167"/>
    </row>
    <row r="131" spans="2:9" s="154" customFormat="1" ht="12.75" customHeight="1">
      <c r="B131" s="112">
        <v>2001</v>
      </c>
      <c r="C131" s="150">
        <v>32759</v>
      </c>
      <c r="D131" s="150">
        <f>D78</f>
        <v>28556</v>
      </c>
      <c r="E131" s="152">
        <f t="shared" si="8"/>
        <v>0.8716993803229647</v>
      </c>
      <c r="F131" s="151">
        <f t="shared" si="7"/>
        <v>28556</v>
      </c>
      <c r="G131" s="165">
        <v>178208</v>
      </c>
      <c r="H131" s="166"/>
      <c r="I131" s="167"/>
    </row>
    <row r="132" spans="2:9" s="154" customFormat="1" ht="12.75" customHeight="1">
      <c r="B132" s="112">
        <v>2002</v>
      </c>
      <c r="C132" s="150">
        <v>37796</v>
      </c>
      <c r="D132" s="150">
        <f>D79</f>
        <v>33007</v>
      </c>
      <c r="E132" s="152">
        <f t="shared" si="8"/>
        <v>0.8732934702084877</v>
      </c>
      <c r="F132" s="151">
        <f t="shared" si="7"/>
        <v>33007</v>
      </c>
      <c r="G132" s="165">
        <v>208497</v>
      </c>
      <c r="H132" s="166"/>
      <c r="I132" s="167"/>
    </row>
    <row r="133" spans="2:9" s="154" customFormat="1" ht="12.75" customHeight="1">
      <c r="B133" s="112">
        <v>2003</v>
      </c>
      <c r="C133" s="150">
        <v>41191</v>
      </c>
      <c r="D133" s="150">
        <f>D80</f>
        <v>36120</v>
      </c>
      <c r="E133" s="152">
        <f t="shared" si="8"/>
        <v>0.8768905828943215</v>
      </c>
      <c r="F133" s="151">
        <f t="shared" si="7"/>
        <v>36120</v>
      </c>
      <c r="G133" s="165">
        <v>224754</v>
      </c>
      <c r="H133" s="166"/>
      <c r="I133" s="167"/>
    </row>
    <row r="134" spans="2:9" s="154" customFormat="1" ht="12.75" customHeight="1">
      <c r="B134" s="112">
        <v>2004</v>
      </c>
      <c r="C134" s="150">
        <v>44188</v>
      </c>
      <c r="D134" s="150">
        <f>D81</f>
        <v>38936</v>
      </c>
      <c r="E134" s="152">
        <f t="shared" si="8"/>
        <v>0.8811442020458042</v>
      </c>
      <c r="F134" s="151">
        <f t="shared" si="7"/>
        <v>38936</v>
      </c>
      <c r="G134" s="165">
        <v>268238</v>
      </c>
      <c r="H134" s="166"/>
      <c r="I134" s="167"/>
    </row>
    <row r="135" spans="2:9" s="154" customFormat="1" ht="12.75" customHeight="1">
      <c r="B135" s="112">
        <v>2005</v>
      </c>
      <c r="C135" s="150">
        <v>54189</v>
      </c>
      <c r="D135" s="150">
        <f>D82</f>
        <v>47253</v>
      </c>
      <c r="E135" s="152">
        <f t="shared" si="8"/>
        <v>0.8720035431545148</v>
      </c>
      <c r="F135" s="151">
        <f t="shared" si="7"/>
        <v>47253</v>
      </c>
      <c r="G135" s="165">
        <v>327052</v>
      </c>
      <c r="H135" s="166"/>
      <c r="I135" s="167"/>
    </row>
    <row r="136" spans="2:9" s="154" customFormat="1" ht="12.75" customHeight="1">
      <c r="B136" s="112">
        <v>2006</v>
      </c>
      <c r="C136" s="150">
        <v>57985</v>
      </c>
      <c r="D136" s="150">
        <f>D83</f>
        <v>50534</v>
      </c>
      <c r="E136" s="152">
        <f t="shared" si="8"/>
        <v>0.8715012503233595</v>
      </c>
      <c r="F136" s="151">
        <f t="shared" si="7"/>
        <v>50534</v>
      </c>
      <c r="G136" s="165">
        <v>342292</v>
      </c>
      <c r="H136" s="166"/>
      <c r="I136" s="167"/>
    </row>
    <row r="137" spans="2:9" s="154" customFormat="1" ht="12.75" customHeight="1">
      <c r="B137" s="112">
        <v>2007</v>
      </c>
      <c r="C137" s="150">
        <v>58435</v>
      </c>
      <c r="D137" s="150">
        <f>D84</f>
        <v>49526</v>
      </c>
      <c r="E137" s="152">
        <f t="shared" si="8"/>
        <v>0.8475400017113032</v>
      </c>
      <c r="F137" s="151">
        <f t="shared" si="7"/>
        <v>49526</v>
      </c>
      <c r="G137" s="165">
        <v>321142</v>
      </c>
      <c r="H137" s="166"/>
      <c r="I137" s="167"/>
    </row>
    <row r="138" spans="2:9" s="154" customFormat="1" ht="12.75" customHeight="1">
      <c r="B138" s="112">
        <v>2008</v>
      </c>
      <c r="C138" s="150">
        <v>59239</v>
      </c>
      <c r="D138" s="115" t="s">
        <v>24</v>
      </c>
      <c r="E138" s="168">
        <f>TREND(E$128:E$137,B$107:B$116,B117)</f>
        <v>0.8462808380149074</v>
      </c>
      <c r="F138" s="169">
        <f t="shared" si="7"/>
        <v>50132.8305631651</v>
      </c>
      <c r="G138" s="165">
        <v>304819</v>
      </c>
      <c r="H138" s="166"/>
      <c r="I138" s="167"/>
    </row>
    <row r="139" spans="2:9" s="154" customFormat="1" ht="12.75" customHeight="1">
      <c r="B139" s="112">
        <v>2009</v>
      </c>
      <c r="C139" s="150">
        <v>74436</v>
      </c>
      <c r="D139" s="170" t="s">
        <v>24</v>
      </c>
      <c r="E139" s="168">
        <f>TREND(E$128:E$137,B$107:B$116,B118)</f>
        <v>0.8397969777805514</v>
      </c>
      <c r="F139" s="169">
        <f t="shared" si="7"/>
        <v>62511.127838073124</v>
      </c>
      <c r="G139" s="165">
        <v>342257</v>
      </c>
      <c r="H139" s="166"/>
      <c r="I139" s="167"/>
    </row>
    <row r="140" spans="2:9" s="154" customFormat="1" ht="18" customHeight="1">
      <c r="B140" s="158" t="s">
        <v>49</v>
      </c>
      <c r="C140" s="159" t="s">
        <v>157</v>
      </c>
      <c r="D140" s="159" t="s">
        <v>158</v>
      </c>
      <c r="E140" s="159" t="s">
        <v>159</v>
      </c>
      <c r="F140" s="148" t="s">
        <v>160</v>
      </c>
      <c r="G140" s="148" t="s">
        <v>161</v>
      </c>
      <c r="H140" s="157"/>
      <c r="I140" s="157"/>
    </row>
    <row r="141" spans="2:3" ht="18" customHeight="1">
      <c r="B141" s="77" t="str">
        <f>C140</f>
        <v>[P2a]</v>
      </c>
      <c r="C141" s="78" t="s">
        <v>162</v>
      </c>
    </row>
    <row r="142" spans="2:3" ht="18" customHeight="1">
      <c r="B142" s="77" t="str">
        <f>D140</f>
        <v>[P2b]</v>
      </c>
      <c r="C142" s="78" t="s">
        <v>163</v>
      </c>
    </row>
    <row r="143" spans="2:3" ht="18" customHeight="1">
      <c r="B143" s="77" t="str">
        <f>E140</f>
        <v>[P2c]</v>
      </c>
      <c r="C143" s="78" t="s">
        <v>164</v>
      </c>
    </row>
    <row r="144" spans="2:3" ht="18" customHeight="1">
      <c r="B144" s="77" t="str">
        <f>F140</f>
        <v>[P2d]</v>
      </c>
      <c r="C144" s="78" t="s">
        <v>165</v>
      </c>
    </row>
    <row r="145" spans="2:14" ht="24.75" customHeight="1">
      <c r="B145" s="77" t="str">
        <f>G140</f>
        <v>[P2e]</v>
      </c>
      <c r="C145" s="171" t="s">
        <v>166</v>
      </c>
      <c r="D145" s="171"/>
      <c r="E145" s="171"/>
      <c r="F145" s="171"/>
      <c r="G145" s="171"/>
      <c r="H145" s="171"/>
      <c r="I145" s="171"/>
      <c r="J145" s="171"/>
      <c r="K145" s="171"/>
      <c r="L145" s="171"/>
      <c r="M145" s="171"/>
      <c r="N145" s="171"/>
    </row>
    <row r="146" spans="1:14" s="73" customFormat="1" ht="19.5" customHeight="1">
      <c r="A146" s="137" t="s">
        <v>167</v>
      </c>
      <c r="B146" s="85" t="s">
        <v>168</v>
      </c>
      <c r="C146" s="85"/>
      <c r="D146" s="85"/>
      <c r="E146" s="85"/>
      <c r="F146" s="85"/>
      <c r="G146" s="85"/>
      <c r="H146" s="85"/>
      <c r="I146" s="85"/>
      <c r="J146" s="85"/>
      <c r="K146" s="85"/>
      <c r="L146" s="161"/>
      <c r="M146" s="161"/>
      <c r="N146" s="161"/>
    </row>
    <row r="147" spans="1:14" ht="72" customHeight="1">
      <c r="A147" s="146"/>
      <c r="B147" s="158" t="s">
        <v>132</v>
      </c>
      <c r="C147" s="148" t="s">
        <v>8</v>
      </c>
      <c r="D147" s="164" t="s">
        <v>156</v>
      </c>
      <c r="E147" s="148" t="s">
        <v>140</v>
      </c>
      <c r="F147" s="148" t="s">
        <v>141</v>
      </c>
      <c r="G147" s="148" t="s">
        <v>135</v>
      </c>
      <c r="H147" s="148" t="s">
        <v>169</v>
      </c>
      <c r="I147" s="148" t="s">
        <v>170</v>
      </c>
      <c r="J147" s="148" t="s">
        <v>171</v>
      </c>
      <c r="K147" s="148" t="s">
        <v>172</v>
      </c>
      <c r="L147" s="12"/>
      <c r="M147" s="12"/>
      <c r="N147" s="12"/>
    </row>
    <row r="148" spans="1:12" ht="12.75" customHeight="1">
      <c r="A148" s="146"/>
      <c r="B148" s="112">
        <v>1998</v>
      </c>
      <c r="C148" s="116">
        <v>24088</v>
      </c>
      <c r="D148" s="126">
        <v>34902</v>
      </c>
      <c r="E148" s="152">
        <f>C148/D148</f>
        <v>0.6901610222909862</v>
      </c>
      <c r="F148" s="126">
        <f>D148*E148</f>
        <v>24088</v>
      </c>
      <c r="G148" s="150">
        <v>5556</v>
      </c>
      <c r="H148" s="172">
        <f>G148/D148</f>
        <v>0.15918858518136497</v>
      </c>
      <c r="I148" s="150">
        <v>431722</v>
      </c>
      <c r="J148" s="150">
        <v>64199</v>
      </c>
      <c r="K148" s="173">
        <f>G148/(I148+J148)</f>
        <v>0.011203397315298203</v>
      </c>
      <c r="L148" s="12"/>
    </row>
    <row r="149" spans="1:12" ht="12.75" customHeight="1">
      <c r="A149" s="146"/>
      <c r="B149" s="112">
        <v>1999</v>
      </c>
      <c r="C149" s="116">
        <v>26971</v>
      </c>
      <c r="D149" s="126">
        <v>44999</v>
      </c>
      <c r="E149" s="152">
        <f>C149/D149</f>
        <v>0.5993688748638859</v>
      </c>
      <c r="F149" s="126">
        <f>D149*E149</f>
        <v>26971</v>
      </c>
      <c r="G149" s="150">
        <v>6030</v>
      </c>
      <c r="H149" s="172">
        <f>G149/D149</f>
        <v>0.1340029778439521</v>
      </c>
      <c r="I149" s="150">
        <v>457209</v>
      </c>
      <c r="J149" s="150">
        <v>66057</v>
      </c>
      <c r="K149" s="173">
        <f aca="true" t="shared" si="9" ref="K149:K159">G149/(I149+J149)</f>
        <v>0.01152377567050028</v>
      </c>
      <c r="L149" s="12"/>
    </row>
    <row r="150" spans="1:12" ht="12.75" customHeight="1">
      <c r="A150" s="146"/>
      <c r="B150" s="112">
        <v>2000</v>
      </c>
      <c r="C150" s="116">
        <v>29626</v>
      </c>
      <c r="D150" s="126">
        <v>37554</v>
      </c>
      <c r="E150" s="152">
        <f>C150/D150</f>
        <v>0.7888906641103478</v>
      </c>
      <c r="F150" s="126">
        <f>D150*E150</f>
        <v>29626</v>
      </c>
      <c r="G150" s="150">
        <v>6598</v>
      </c>
      <c r="H150" s="172">
        <f>G150/D150</f>
        <v>0.17569366778505618</v>
      </c>
      <c r="I150" s="150">
        <v>485236</v>
      </c>
      <c r="J150" s="150">
        <v>69993</v>
      </c>
      <c r="K150" s="173">
        <f t="shared" si="9"/>
        <v>0.011883385053734586</v>
      </c>
      <c r="L150" s="12"/>
    </row>
    <row r="151" spans="1:12" ht="12.75" customHeight="1">
      <c r="A151" s="146"/>
      <c r="B151" s="112">
        <v>2001</v>
      </c>
      <c r="C151" s="150" t="s">
        <v>24</v>
      </c>
      <c r="D151" s="174">
        <v>22834</v>
      </c>
      <c r="E151" s="172">
        <f>AVERAGE(E148:E150)</f>
        <v>0.6928068537550733</v>
      </c>
      <c r="F151" s="126">
        <f>D151*E151</f>
        <v>15819.551698643345</v>
      </c>
      <c r="G151" s="150">
        <v>6415</v>
      </c>
      <c r="H151" s="172">
        <f>G151/D151</f>
        <v>0.28094070246124203</v>
      </c>
      <c r="I151" s="150">
        <v>521254</v>
      </c>
      <c r="J151" s="150">
        <v>79897</v>
      </c>
      <c r="K151" s="173">
        <f t="shared" si="9"/>
        <v>0.010671195756141135</v>
      </c>
      <c r="L151" s="12"/>
    </row>
    <row r="152" spans="1:12" ht="12.75" customHeight="1">
      <c r="A152" s="146"/>
      <c r="B152" s="112">
        <v>2002</v>
      </c>
      <c r="C152" s="150" t="s">
        <v>24</v>
      </c>
      <c r="D152" s="174">
        <v>35108</v>
      </c>
      <c r="E152" s="172">
        <f>E151</f>
        <v>0.6928068537550733</v>
      </c>
      <c r="F152" s="126">
        <f>D152*E152</f>
        <v>24323.063021633116</v>
      </c>
      <c r="G152" s="150">
        <v>5469</v>
      </c>
      <c r="H152" s="172">
        <f>G152/D152</f>
        <v>0.15577646120542327</v>
      </c>
      <c r="I152" s="150">
        <v>564159</v>
      </c>
      <c r="J152" s="150">
        <v>84782</v>
      </c>
      <c r="K152" s="173">
        <f t="shared" si="9"/>
        <v>0.008427576620987117</v>
      </c>
      <c r="L152" s="12"/>
    </row>
    <row r="153" spans="1:12" ht="12.75" customHeight="1">
      <c r="A153" s="146"/>
      <c r="B153" s="112">
        <v>2003</v>
      </c>
      <c r="C153" s="150" t="s">
        <v>24</v>
      </c>
      <c r="D153" s="174">
        <v>38752</v>
      </c>
      <c r="E153" s="172">
        <f aca="true" t="shared" si="10" ref="E153:E159">E152</f>
        <v>0.6928068537550733</v>
      </c>
      <c r="F153" s="126">
        <f>D153*E153</f>
        <v>26847.6511967166</v>
      </c>
      <c r="G153" s="150">
        <v>5331</v>
      </c>
      <c r="H153" s="172">
        <f>G153/D153</f>
        <v>0.13756709331131298</v>
      </c>
      <c r="I153" s="150">
        <v>608478</v>
      </c>
      <c r="J153" s="150">
        <v>82751</v>
      </c>
      <c r="K153" s="173">
        <f t="shared" si="9"/>
        <v>0.007712350031610363</v>
      </c>
      <c r="L153" s="12"/>
    </row>
    <row r="154" spans="1:12" ht="12.75" customHeight="1">
      <c r="A154" s="146"/>
      <c r="B154" s="112">
        <v>2004</v>
      </c>
      <c r="C154" s="150" t="s">
        <v>24</v>
      </c>
      <c r="D154" s="174">
        <v>8700</v>
      </c>
      <c r="E154" s="172">
        <f t="shared" si="10"/>
        <v>0.6928068537550733</v>
      </c>
      <c r="F154" s="126">
        <f>D154*E154</f>
        <v>6027.419627669138</v>
      </c>
      <c r="G154" s="150">
        <v>5535</v>
      </c>
      <c r="H154" s="172">
        <f>G154/D154</f>
        <v>0.6362068965517241</v>
      </c>
      <c r="I154" s="150">
        <v>649147</v>
      </c>
      <c r="J154" s="150">
        <v>91347</v>
      </c>
      <c r="K154" s="173">
        <f t="shared" si="9"/>
        <v>0.007474739835839318</v>
      </c>
      <c r="L154" s="12"/>
    </row>
    <row r="155" spans="1:12" ht="12.75" customHeight="1">
      <c r="A155" s="146"/>
      <c r="B155" s="112">
        <v>2005</v>
      </c>
      <c r="C155" s="150" t="s">
        <v>24</v>
      </c>
      <c r="D155" s="174">
        <v>11550</v>
      </c>
      <c r="E155" s="172">
        <f t="shared" si="10"/>
        <v>0.6928068537550733</v>
      </c>
      <c r="F155" s="126">
        <f>D155*E155</f>
        <v>8001.919160871097</v>
      </c>
      <c r="G155" s="150">
        <v>6051</v>
      </c>
      <c r="H155" s="172">
        <f>G155/D155</f>
        <v>0.5238961038961039</v>
      </c>
      <c r="I155" s="150">
        <v>687431</v>
      </c>
      <c r="J155" s="150">
        <v>91332</v>
      </c>
      <c r="K155" s="173">
        <f t="shared" si="9"/>
        <v>0.007770014754167828</v>
      </c>
      <c r="L155" s="12"/>
    </row>
    <row r="156" spans="1:12" ht="12.75" customHeight="1">
      <c r="A156" s="146"/>
      <c r="B156" s="112">
        <v>2006</v>
      </c>
      <c r="C156" s="150" t="s">
        <v>24</v>
      </c>
      <c r="D156" s="174">
        <v>33356</v>
      </c>
      <c r="E156" s="172">
        <f t="shared" si="10"/>
        <v>0.6928068537550733</v>
      </c>
      <c r="F156" s="126">
        <f>D156*E156</f>
        <v>23109.265413854228</v>
      </c>
      <c r="G156" s="150">
        <v>7871</v>
      </c>
      <c r="H156" s="172">
        <f>G156/D156</f>
        <v>0.23596954071231563</v>
      </c>
      <c r="I156" s="150">
        <v>733176</v>
      </c>
      <c r="J156" s="150">
        <v>96246</v>
      </c>
      <c r="K156" s="173">
        <f t="shared" si="9"/>
        <v>0.009489741048585642</v>
      </c>
      <c r="L156" s="12"/>
    </row>
    <row r="157" spans="1:12" ht="12.75" customHeight="1">
      <c r="A157" s="146"/>
      <c r="B157" s="112">
        <v>2007</v>
      </c>
      <c r="C157" s="156" t="s">
        <v>24</v>
      </c>
      <c r="D157" s="174">
        <v>25841</v>
      </c>
      <c r="E157" s="172">
        <f t="shared" si="10"/>
        <v>0.6928068537550733</v>
      </c>
      <c r="F157" s="126">
        <f>D157*E157</f>
        <v>17902.82190788485</v>
      </c>
      <c r="G157" s="150">
        <v>10881</v>
      </c>
      <c r="H157" s="172">
        <f>G157/D157</f>
        <v>0.42107503579582833</v>
      </c>
      <c r="I157" s="150">
        <v>773818</v>
      </c>
      <c r="J157" s="150">
        <v>98231</v>
      </c>
      <c r="K157" s="173">
        <f t="shared" si="9"/>
        <v>0.01247750986469797</v>
      </c>
      <c r="L157" s="12"/>
    </row>
    <row r="158" spans="1:12" ht="12.75" customHeight="1">
      <c r="A158" s="146"/>
      <c r="B158" s="112">
        <v>2008</v>
      </c>
      <c r="C158" s="156" t="s">
        <v>24</v>
      </c>
      <c r="D158" s="174">
        <v>25069</v>
      </c>
      <c r="E158" s="172">
        <f t="shared" si="10"/>
        <v>0.6928068537550733</v>
      </c>
      <c r="F158" s="126">
        <f>D158*E158</f>
        <v>17367.975016785935</v>
      </c>
      <c r="G158" s="150">
        <v>12356</v>
      </c>
      <c r="H158" s="172">
        <f>G158/D158</f>
        <v>0.4928796521600383</v>
      </c>
      <c r="I158" s="150">
        <v>821078</v>
      </c>
      <c r="J158" s="150">
        <v>108475</v>
      </c>
      <c r="K158" s="173">
        <f t="shared" si="9"/>
        <v>0.013292410438135319</v>
      </c>
      <c r="L158" s="12"/>
    </row>
    <row r="159" spans="1:12" ht="12.75" customHeight="1">
      <c r="A159" s="146"/>
      <c r="B159" s="112">
        <v>2009</v>
      </c>
      <c r="C159" s="156" t="s">
        <v>24</v>
      </c>
      <c r="D159" s="174">
        <v>-2277</v>
      </c>
      <c r="E159" s="172">
        <f t="shared" si="10"/>
        <v>0.6928068537550733</v>
      </c>
      <c r="F159" s="126">
        <f>D159*E159</f>
        <v>-1577.521206000302</v>
      </c>
      <c r="G159" s="150">
        <v>6632</v>
      </c>
      <c r="H159" s="175" t="s">
        <v>25</v>
      </c>
      <c r="I159" s="150">
        <v>855865</v>
      </c>
      <c r="J159" s="150">
        <v>113894</v>
      </c>
      <c r="K159" s="173">
        <f t="shared" si="9"/>
        <v>0.00683881252971099</v>
      </c>
      <c r="L159" s="12"/>
    </row>
    <row r="160" spans="1:12" ht="12.75" customHeight="1">
      <c r="A160" s="157"/>
      <c r="B160" s="112" t="s">
        <v>173</v>
      </c>
      <c r="C160" s="156"/>
      <c r="D160" s="150"/>
      <c r="E160" s="155"/>
      <c r="F160" s="116"/>
      <c r="G160" s="150"/>
      <c r="H160" s="176">
        <f>AVERAGE(H148:H159)</f>
        <v>0.3048360651731238</v>
      </c>
      <c r="I160" s="150"/>
      <c r="J160" s="150"/>
      <c r="K160" s="177">
        <f>AVERAGE(K148:K159)</f>
        <v>0.009897075743284064</v>
      </c>
      <c r="L160" s="12"/>
    </row>
    <row r="161" spans="1:12" ht="18" customHeight="1">
      <c r="A161" s="157"/>
      <c r="B161" s="158" t="s">
        <v>49</v>
      </c>
      <c r="C161" s="159" t="s">
        <v>174</v>
      </c>
      <c r="D161" s="159" t="s">
        <v>175</v>
      </c>
      <c r="E161" s="159" t="s">
        <v>176</v>
      </c>
      <c r="F161" s="159" t="s">
        <v>177</v>
      </c>
      <c r="G161" s="159" t="s">
        <v>178</v>
      </c>
      <c r="H161" s="159"/>
      <c r="I161" s="159" t="s">
        <v>179</v>
      </c>
      <c r="J161" s="159" t="s">
        <v>180</v>
      </c>
      <c r="K161" s="148"/>
      <c r="L161" s="12"/>
    </row>
    <row r="162" spans="2:13" ht="18" customHeight="1">
      <c r="B162" s="77" t="str">
        <f>C161</f>
        <v>[P3a]</v>
      </c>
      <c r="C162" s="78" t="s">
        <v>181</v>
      </c>
      <c r="D162" s="78"/>
      <c r="E162" s="78"/>
      <c r="F162" s="78"/>
      <c r="G162" s="78"/>
      <c r="H162" s="78"/>
      <c r="I162" s="78"/>
      <c r="J162" s="78"/>
      <c r="K162" s="78"/>
      <c r="L162" s="78"/>
      <c r="M162" s="178"/>
    </row>
    <row r="163" spans="2:14" ht="24.75" customHeight="1">
      <c r="B163" s="77" t="str">
        <f>D161</f>
        <v>[P3b]</v>
      </c>
      <c r="C163" s="82" t="s">
        <v>182</v>
      </c>
      <c r="D163" s="82"/>
      <c r="E163" s="82"/>
      <c r="F163" s="82"/>
      <c r="G163" s="82"/>
      <c r="H163" s="82"/>
      <c r="I163" s="82"/>
      <c r="J163" s="82"/>
      <c r="K163" s="82"/>
      <c r="L163" s="82"/>
      <c r="M163" s="82"/>
      <c r="N163" s="82"/>
    </row>
    <row r="164" spans="2:13" ht="18" customHeight="1">
      <c r="B164" s="77" t="str">
        <f>E161</f>
        <v>[P3c]</v>
      </c>
      <c r="C164" s="78" t="s">
        <v>150</v>
      </c>
      <c r="D164" s="78"/>
      <c r="E164" s="78"/>
      <c r="F164" s="78"/>
      <c r="G164" s="78"/>
      <c r="H164" s="78"/>
      <c r="I164" s="78"/>
      <c r="J164" s="78"/>
      <c r="K164" s="78"/>
      <c r="L164" s="78"/>
      <c r="M164" s="78"/>
    </row>
    <row r="165" spans="2:13" ht="18" customHeight="1">
      <c r="B165" s="77" t="str">
        <f>F161</f>
        <v>[P3d]</v>
      </c>
      <c r="C165" s="78" t="s">
        <v>153</v>
      </c>
      <c r="D165" s="78"/>
      <c r="E165" s="78"/>
      <c r="F165" s="78"/>
      <c r="G165" s="78"/>
      <c r="H165" s="78"/>
      <c r="I165" s="78"/>
      <c r="J165" s="78"/>
      <c r="K165" s="78"/>
      <c r="L165" s="78"/>
      <c r="M165" s="78"/>
    </row>
    <row r="166" spans="2:13" ht="18" customHeight="1">
      <c r="B166" s="77" t="str">
        <f>G161</f>
        <v>[P3e]</v>
      </c>
      <c r="C166" s="78" t="s">
        <v>181</v>
      </c>
      <c r="D166" s="78"/>
      <c r="E166" s="78"/>
      <c r="F166" s="78"/>
      <c r="G166" s="78"/>
      <c r="H166" s="78"/>
      <c r="I166" s="78"/>
      <c r="J166" s="78"/>
      <c r="K166" s="78"/>
      <c r="L166" s="78"/>
      <c r="M166" s="78"/>
    </row>
    <row r="167" spans="2:3" ht="18" customHeight="1">
      <c r="B167" s="77" t="str">
        <f>I161</f>
        <v>[P3f]</v>
      </c>
      <c r="C167" s="78" t="s">
        <v>183</v>
      </c>
    </row>
    <row r="168" spans="2:4" ht="18" customHeight="1">
      <c r="B168" s="77" t="str">
        <f>J161</f>
        <v>[P3g]</v>
      </c>
      <c r="C168" s="78" t="s">
        <v>184</v>
      </c>
      <c r="D168" s="78"/>
    </row>
    <row r="169" spans="1:14" s="73" customFormat="1" ht="19.5" customHeight="1">
      <c r="A169" s="160" t="s">
        <v>185</v>
      </c>
      <c r="B169" s="85" t="s">
        <v>186</v>
      </c>
      <c r="C169" s="85"/>
      <c r="D169" s="85"/>
      <c r="E169" s="85"/>
      <c r="F169" s="85"/>
      <c r="G169" s="85"/>
      <c r="H169" s="85"/>
      <c r="I169" s="85"/>
      <c r="J169" s="85"/>
      <c r="K169" s="85"/>
      <c r="L169" s="161"/>
      <c r="M169" s="161"/>
      <c r="N169" s="161"/>
    </row>
    <row r="170" spans="1:9" ht="18" customHeight="1">
      <c r="A170" s="66"/>
      <c r="B170" s="179" t="s">
        <v>132</v>
      </c>
      <c r="C170" s="142" t="s">
        <v>187</v>
      </c>
      <c r="D170" s="143"/>
      <c r="E170" s="143" t="s">
        <v>188</v>
      </c>
      <c r="F170" s="143" t="s">
        <v>189</v>
      </c>
      <c r="G170" s="142" t="s">
        <v>190</v>
      </c>
      <c r="H170" s="143"/>
      <c r="I170" s="143"/>
    </row>
    <row r="171" spans="1:10" ht="60" customHeight="1">
      <c r="A171" s="144"/>
      <c r="B171" s="147"/>
      <c r="C171" s="148" t="s">
        <v>8</v>
      </c>
      <c r="D171" s="164" t="s">
        <v>156</v>
      </c>
      <c r="E171" s="148" t="s">
        <v>140</v>
      </c>
      <c r="F171" s="148" t="s">
        <v>141</v>
      </c>
      <c r="G171" s="164" t="s">
        <v>156</v>
      </c>
      <c r="H171" s="148" t="s">
        <v>191</v>
      </c>
      <c r="I171" s="148" t="s">
        <v>141</v>
      </c>
      <c r="J171" s="12"/>
    </row>
    <row r="172" spans="1:10" ht="12.75" customHeight="1">
      <c r="A172" s="144"/>
      <c r="B172" s="112">
        <v>1998</v>
      </c>
      <c r="C172" s="180">
        <v>1759</v>
      </c>
      <c r="D172" s="181">
        <v>2066.4</v>
      </c>
      <c r="E172" s="152">
        <f>C172/D172</f>
        <v>0.8512388695315524</v>
      </c>
      <c r="F172" s="182">
        <f>D172*E172</f>
        <v>1759</v>
      </c>
      <c r="G172" s="180">
        <v>1500611</v>
      </c>
      <c r="H172" s="155">
        <f>E172</f>
        <v>0.8512388695315524</v>
      </c>
      <c r="I172" s="182">
        <f>G172*H172</f>
        <v>1277378.4112466124</v>
      </c>
      <c r="J172" s="12"/>
    </row>
    <row r="173" spans="1:10" ht="12.75" customHeight="1">
      <c r="A173" s="144"/>
      <c r="B173" s="112">
        <v>1999</v>
      </c>
      <c r="C173" s="180">
        <v>1894.7</v>
      </c>
      <c r="D173" s="181">
        <v>2243</v>
      </c>
      <c r="E173" s="152">
        <f>C173/D173</f>
        <v>0.8447168970129292</v>
      </c>
      <c r="F173" s="182">
        <f aca="true" t="shared" si="11" ref="F173:F183">D173*E173</f>
        <v>1894.7</v>
      </c>
      <c r="G173" s="180">
        <v>1618528</v>
      </c>
      <c r="H173" s="155">
        <f>E173</f>
        <v>0.8447168970129292</v>
      </c>
      <c r="I173" s="182">
        <f aca="true" t="shared" si="12" ref="I173:I183">G173*H173</f>
        <v>1367197.9498885423</v>
      </c>
      <c r="J173" s="12"/>
    </row>
    <row r="174" spans="1:10" ht="12.75" customHeight="1">
      <c r="A174" s="144"/>
      <c r="B174" s="112">
        <v>2000</v>
      </c>
      <c r="C174" s="180">
        <v>2048</v>
      </c>
      <c r="D174" s="181">
        <v>2436.8</v>
      </c>
      <c r="E174" s="152">
        <f>C174/D174</f>
        <v>0.840446487196323</v>
      </c>
      <c r="F174" s="182">
        <f t="shared" si="11"/>
        <v>2048</v>
      </c>
      <c r="G174" s="180">
        <v>1787110</v>
      </c>
      <c r="H174" s="155">
        <f>E174</f>
        <v>0.840446487196323</v>
      </c>
      <c r="I174" s="182">
        <f t="shared" si="12"/>
        <v>1501970.3217334207</v>
      </c>
      <c r="J174" s="12"/>
    </row>
    <row r="175" spans="1:10" ht="12.75" customHeight="1">
      <c r="A175" s="144"/>
      <c r="B175" s="112">
        <v>2001</v>
      </c>
      <c r="C175" s="150" t="s">
        <v>24</v>
      </c>
      <c r="D175" s="181">
        <v>2544.9</v>
      </c>
      <c r="E175" s="155">
        <f>TREND(E172:E174,B148:B150,B151)</f>
        <v>0.834675035578373</v>
      </c>
      <c r="F175" s="182">
        <f t="shared" si="11"/>
        <v>2124.1644980434016</v>
      </c>
      <c r="G175" s="180">
        <v>1867499</v>
      </c>
      <c r="H175" s="155">
        <f>E175</f>
        <v>0.834675035578373</v>
      </c>
      <c r="I175" s="182">
        <f t="shared" si="12"/>
        <v>1558754.794267576</v>
      </c>
      <c r="J175" s="12"/>
    </row>
    <row r="176" spans="1:10" ht="12.75" customHeight="1">
      <c r="A176" s="144"/>
      <c r="B176" s="112">
        <v>2002</v>
      </c>
      <c r="C176" s="150" t="s">
        <v>24</v>
      </c>
      <c r="D176" s="181">
        <v>2688.4</v>
      </c>
      <c r="E176" s="155">
        <f>TREND(E173:E175,B149:B151,B152)</f>
        <v>0.8299042784946522</v>
      </c>
      <c r="F176" s="182">
        <f t="shared" si="11"/>
        <v>2231.114662305023</v>
      </c>
      <c r="G176" s="180">
        <v>1938517</v>
      </c>
      <c r="H176" s="155">
        <f>E176</f>
        <v>0.8299042784946522</v>
      </c>
      <c r="I176" s="182">
        <f t="shared" si="12"/>
        <v>1608783.5522346178</v>
      </c>
      <c r="J176" s="12"/>
    </row>
    <row r="177" spans="1:10" ht="12.75" customHeight="1">
      <c r="A177" s="144"/>
      <c r="B177" s="112">
        <v>2003</v>
      </c>
      <c r="C177" s="150" t="s">
        <v>24</v>
      </c>
      <c r="D177" s="181">
        <v>2821.8</v>
      </c>
      <c r="E177" s="155">
        <f>TREND(E174:E176,B150:B152,B153)</f>
        <v>0.8244663917214456</v>
      </c>
      <c r="F177" s="182">
        <f t="shared" si="11"/>
        <v>2326.4792641595755</v>
      </c>
      <c r="G177" s="180">
        <v>2042818</v>
      </c>
      <c r="H177" s="155">
        <f>E177</f>
        <v>0.8244663917214456</v>
      </c>
      <c r="I177" s="182">
        <f t="shared" si="12"/>
        <v>1684234.7854036202</v>
      </c>
      <c r="J177" s="12"/>
    </row>
    <row r="178" spans="1:10" ht="12.75" customHeight="1">
      <c r="A178" s="144"/>
      <c r="B178" s="112">
        <v>2004</v>
      </c>
      <c r="C178" s="150" t="s">
        <v>24</v>
      </c>
      <c r="D178" s="181">
        <v>3006.1</v>
      </c>
      <c r="E178" s="155">
        <f>TREND(E175:E177,B151:B153,B154)</f>
        <v>0.819473258074563</v>
      </c>
      <c r="F178" s="182">
        <f t="shared" si="11"/>
        <v>2463.4185610979434</v>
      </c>
      <c r="G178" s="180">
        <v>2165652</v>
      </c>
      <c r="H178" s="155">
        <f>E178</f>
        <v>0.819473258074563</v>
      </c>
      <c r="I178" s="182">
        <f t="shared" si="12"/>
        <v>1774693.9002956934</v>
      </c>
      <c r="J178" s="12"/>
    </row>
    <row r="179" spans="1:10" ht="12.75" customHeight="1">
      <c r="A179" s="144"/>
      <c r="B179" s="112">
        <v>2005</v>
      </c>
      <c r="C179" s="150" t="s">
        <v>24</v>
      </c>
      <c r="D179" s="181">
        <v>3254.9000000000005</v>
      </c>
      <c r="E179" s="155">
        <f>TREND(E176:E178,B152:B154,B155)</f>
        <v>0.8141836223434638</v>
      </c>
      <c r="F179" s="182">
        <f t="shared" si="11"/>
        <v>2650.0862723657406</v>
      </c>
      <c r="G179" s="180">
        <v>2310492</v>
      </c>
      <c r="H179" s="155">
        <f>E179</f>
        <v>0.8141836223434638</v>
      </c>
      <c r="I179" s="182">
        <f t="shared" si="12"/>
        <v>1881164.7459555943</v>
      </c>
      <c r="J179" s="12"/>
    </row>
    <row r="180" spans="1:10" ht="12.75" customHeight="1">
      <c r="A180" s="144"/>
      <c r="B180" s="112">
        <v>2006</v>
      </c>
      <c r="C180" s="150" t="s">
        <v>24</v>
      </c>
      <c r="D180" s="181">
        <v>3494.9</v>
      </c>
      <c r="E180" s="155">
        <f>TREND(E177:E179,B153:B155,B156)</f>
        <v>0.8090916546685083</v>
      </c>
      <c r="F180" s="182">
        <f t="shared" si="11"/>
        <v>2827.69442390097</v>
      </c>
      <c r="G180" s="180">
        <v>2472230</v>
      </c>
      <c r="H180" s="155">
        <f>E180</f>
        <v>0.8090916546685083</v>
      </c>
      <c r="I180" s="182">
        <f t="shared" si="12"/>
        <v>2000260.6614211262</v>
      </c>
      <c r="J180" s="12"/>
    </row>
    <row r="181" spans="1:10" ht="12.75" customHeight="1">
      <c r="A181" s="144"/>
      <c r="B181" s="112">
        <v>2007</v>
      </c>
      <c r="C181" s="183" t="s">
        <v>24</v>
      </c>
      <c r="D181" s="181">
        <v>3654.7999999999997</v>
      </c>
      <c r="E181" s="155">
        <f>TREND(E178:E180,B154:B156,B157)</f>
        <v>0.8038679082894546</v>
      </c>
      <c r="F181" s="182">
        <f t="shared" si="11"/>
        <v>2937.976431216299</v>
      </c>
      <c r="G181" s="180">
        <v>2643285</v>
      </c>
      <c r="H181" s="155">
        <f>E181</f>
        <v>0.8038679082894546</v>
      </c>
      <c r="I181" s="182">
        <f t="shared" si="12"/>
        <v>2124851.983962891</v>
      </c>
      <c r="J181" s="12"/>
    </row>
    <row r="182" spans="1:10" ht="12.75" customHeight="1">
      <c r="A182" s="144"/>
      <c r="B182" s="112">
        <v>2008</v>
      </c>
      <c r="C182" s="183" t="s">
        <v>24</v>
      </c>
      <c r="D182" s="181">
        <v>3747.3</v>
      </c>
      <c r="E182" s="155">
        <f>TREND(E179:E181,B155:B157,B158)</f>
        <v>0.7987320143797998</v>
      </c>
      <c r="F182" s="182">
        <f t="shared" si="11"/>
        <v>2993.088477485424</v>
      </c>
      <c r="G182" s="180">
        <v>2750460</v>
      </c>
      <c r="H182" s="155">
        <f>E182</f>
        <v>0.7987320143797998</v>
      </c>
      <c r="I182" s="182">
        <f t="shared" si="12"/>
        <v>2196880.456271064</v>
      </c>
      <c r="J182" s="12"/>
    </row>
    <row r="183" spans="1:10" ht="12.75" customHeight="1">
      <c r="A183" s="144"/>
      <c r="B183" s="112">
        <v>2009</v>
      </c>
      <c r="C183" s="183" t="s">
        <v>24</v>
      </c>
      <c r="D183" s="181">
        <v>3782.8999999999996</v>
      </c>
      <c r="E183" s="155">
        <f>TREND(E180:E182,B156:B158,B159)</f>
        <v>0.793537552157213</v>
      </c>
      <c r="F183" s="182">
        <f t="shared" si="11"/>
        <v>3001.8732060555208</v>
      </c>
      <c r="G183" s="180">
        <v>2717586</v>
      </c>
      <c r="H183" s="155">
        <f>E183</f>
        <v>0.793537552157213</v>
      </c>
      <c r="I183" s="182">
        <f t="shared" si="12"/>
        <v>2156506.5422167117</v>
      </c>
      <c r="J183" s="12"/>
    </row>
    <row r="184" spans="1:10" ht="18" customHeight="1">
      <c r="A184" s="157"/>
      <c r="B184" s="158" t="s">
        <v>49</v>
      </c>
      <c r="C184" s="159" t="s">
        <v>192</v>
      </c>
      <c r="D184" s="159" t="s">
        <v>193</v>
      </c>
      <c r="E184" s="159" t="s">
        <v>194</v>
      </c>
      <c r="F184" s="159" t="s">
        <v>195</v>
      </c>
      <c r="G184" s="159" t="s">
        <v>196</v>
      </c>
      <c r="H184" s="148" t="s">
        <v>197</v>
      </c>
      <c r="I184" s="148" t="s">
        <v>197</v>
      </c>
      <c r="J184" s="12"/>
    </row>
    <row r="185" spans="1:14" ht="18" customHeight="1">
      <c r="A185" s="157"/>
      <c r="B185" s="184" t="str">
        <f>C184</f>
        <v>[P4a]</v>
      </c>
      <c r="C185" s="72" t="s">
        <v>198</v>
      </c>
      <c r="D185" s="72"/>
      <c r="E185" s="72"/>
      <c r="F185" s="72"/>
      <c r="G185" s="72"/>
      <c r="H185" s="72"/>
      <c r="I185" s="72"/>
      <c r="J185" s="72"/>
      <c r="K185" s="72"/>
      <c r="L185" s="72"/>
      <c r="M185" s="72"/>
      <c r="N185" s="72"/>
    </row>
    <row r="186" spans="1:14" ht="24.75" customHeight="1">
      <c r="A186" s="157"/>
      <c r="B186" s="184" t="str">
        <f>D184</f>
        <v>[P4b]</v>
      </c>
      <c r="C186" s="72" t="s">
        <v>199</v>
      </c>
      <c r="D186" s="72"/>
      <c r="E186" s="72"/>
      <c r="F186" s="72"/>
      <c r="G186" s="72"/>
      <c r="H186" s="72"/>
      <c r="I186" s="72"/>
      <c r="J186" s="72"/>
      <c r="K186" s="72"/>
      <c r="L186" s="72"/>
      <c r="M186" s="72"/>
      <c r="N186" s="72"/>
    </row>
    <row r="187" spans="1:14" ht="18" customHeight="1">
      <c r="A187" s="157"/>
      <c r="B187" s="77" t="str">
        <f>E184</f>
        <v>[P4c]</v>
      </c>
      <c r="C187" s="78" t="s">
        <v>200</v>
      </c>
      <c r="D187" s="185"/>
      <c r="E187" s="185"/>
      <c r="F187" s="185"/>
      <c r="G187" s="185"/>
      <c r="H187" s="185"/>
      <c r="I187" s="185"/>
      <c r="J187" s="185"/>
      <c r="K187" s="185"/>
      <c r="L187" s="185"/>
      <c r="M187" s="185"/>
      <c r="N187" s="185"/>
    </row>
    <row r="188" spans="1:14" ht="18" customHeight="1">
      <c r="A188" s="157"/>
      <c r="B188" s="77" t="str">
        <f>F184</f>
        <v>[P4d]</v>
      </c>
      <c r="C188" s="78" t="s">
        <v>153</v>
      </c>
      <c r="D188" s="185"/>
      <c r="E188" s="185"/>
      <c r="F188" s="185"/>
      <c r="G188" s="185"/>
      <c r="H188" s="185"/>
      <c r="I188" s="185"/>
      <c r="J188" s="185"/>
      <c r="K188" s="185"/>
      <c r="L188" s="185"/>
      <c r="M188" s="185"/>
      <c r="N188" s="185"/>
    </row>
    <row r="189" spans="2:14" ht="24.75" customHeight="1">
      <c r="B189" s="77" t="str">
        <f>G184</f>
        <v>[P4e]</v>
      </c>
      <c r="C189" s="82" t="s">
        <v>201</v>
      </c>
      <c r="D189" s="82"/>
      <c r="E189" s="82"/>
      <c r="F189" s="82"/>
      <c r="G189" s="82"/>
      <c r="H189" s="82"/>
      <c r="I189" s="82"/>
      <c r="J189" s="82"/>
      <c r="K189" s="82"/>
      <c r="L189" s="82"/>
      <c r="M189" s="82"/>
      <c r="N189" s="82"/>
    </row>
    <row r="190" spans="2:14" ht="36" customHeight="1">
      <c r="B190" s="77" t="str">
        <f>H184</f>
        <v>[P4f]</v>
      </c>
      <c r="C190" s="82" t="s">
        <v>202</v>
      </c>
      <c r="D190" s="82"/>
      <c r="E190" s="82"/>
      <c r="F190" s="82"/>
      <c r="G190" s="82"/>
      <c r="H190" s="82"/>
      <c r="I190" s="82"/>
      <c r="J190" s="82"/>
      <c r="K190" s="82"/>
      <c r="L190" s="82"/>
      <c r="M190" s="82"/>
      <c r="N190" s="82"/>
    </row>
    <row r="191" spans="1:14" s="139" customFormat="1" ht="18" customHeight="1">
      <c r="A191" s="85" t="s">
        <v>80</v>
      </c>
      <c r="B191" s="85"/>
      <c r="C191" s="138"/>
      <c r="D191" s="138"/>
      <c r="E191" s="138"/>
      <c r="F191" s="138"/>
      <c r="G191" s="138"/>
      <c r="H191" s="138"/>
      <c r="I191" s="138"/>
      <c r="J191" s="138"/>
      <c r="K191" s="138"/>
      <c r="L191" s="138"/>
      <c r="M191" s="138"/>
      <c r="N191" s="138"/>
    </row>
    <row r="192" spans="1:14" s="78" customFormat="1" ht="24.75" customHeight="1">
      <c r="A192" s="77" t="s">
        <v>81</v>
      </c>
      <c r="B192" s="186" t="s">
        <v>203</v>
      </c>
      <c r="C192" s="186"/>
      <c r="D192" s="186"/>
      <c r="E192" s="186"/>
      <c r="F192" s="186"/>
      <c r="G192" s="186"/>
      <c r="H192" s="186"/>
      <c r="I192" s="186"/>
      <c r="J192" s="186"/>
      <c r="K192" s="186"/>
      <c r="L192" s="186"/>
      <c r="M192" s="186"/>
      <c r="N192" s="186"/>
    </row>
    <row r="193" spans="1:14" ht="48" customHeight="1">
      <c r="A193" s="77" t="s">
        <v>83</v>
      </c>
      <c r="B193" s="186" t="s">
        <v>204</v>
      </c>
      <c r="C193" s="186"/>
      <c r="D193" s="186"/>
      <c r="E193" s="186"/>
      <c r="F193" s="186"/>
      <c r="G193" s="186"/>
      <c r="H193" s="186"/>
      <c r="I193" s="186"/>
      <c r="J193" s="186"/>
      <c r="K193" s="186"/>
      <c r="L193" s="186"/>
      <c r="M193" s="186"/>
      <c r="N193" s="186"/>
    </row>
    <row r="194" spans="1:14" ht="48" customHeight="1">
      <c r="A194" s="77" t="s">
        <v>85</v>
      </c>
      <c r="B194" s="186" t="s">
        <v>90</v>
      </c>
      <c r="C194" s="186"/>
      <c r="D194" s="186"/>
      <c r="E194" s="186"/>
      <c r="F194" s="186"/>
      <c r="G194" s="186"/>
      <c r="H194" s="186"/>
      <c r="I194" s="186"/>
      <c r="J194" s="186"/>
      <c r="K194" s="186"/>
      <c r="L194" s="186"/>
      <c r="M194" s="186"/>
      <c r="N194" s="186"/>
    </row>
    <row r="195" spans="1:14" ht="24.75" customHeight="1">
      <c r="A195" s="77" t="s">
        <v>87</v>
      </c>
      <c r="B195" s="186" t="s">
        <v>205</v>
      </c>
      <c r="C195" s="186"/>
      <c r="D195" s="186"/>
      <c r="E195" s="186"/>
      <c r="F195" s="186"/>
      <c r="G195" s="186"/>
      <c r="H195" s="186"/>
      <c r="I195" s="186"/>
      <c r="J195" s="186"/>
      <c r="K195" s="186"/>
      <c r="L195" s="186"/>
      <c r="M195" s="186"/>
      <c r="N195" s="186"/>
    </row>
    <row r="196" spans="1:14" ht="48" customHeight="1">
      <c r="A196" s="77" t="s">
        <v>89</v>
      </c>
      <c r="B196" s="186" t="s">
        <v>206</v>
      </c>
      <c r="C196" s="186"/>
      <c r="D196" s="186"/>
      <c r="E196" s="186"/>
      <c r="F196" s="186"/>
      <c r="G196" s="186"/>
      <c r="H196" s="186"/>
      <c r="I196" s="186"/>
      <c r="J196" s="186"/>
      <c r="K196" s="186"/>
      <c r="L196" s="186"/>
      <c r="M196" s="186"/>
      <c r="N196" s="186"/>
    </row>
    <row r="197" spans="1:14" ht="24.75" customHeight="1">
      <c r="A197" s="77" t="s">
        <v>91</v>
      </c>
      <c r="B197" s="186" t="s">
        <v>207</v>
      </c>
      <c r="C197" s="186"/>
      <c r="D197" s="186"/>
      <c r="E197" s="186"/>
      <c r="F197" s="186"/>
      <c r="G197" s="186"/>
      <c r="H197" s="186"/>
      <c r="I197" s="186"/>
      <c r="J197" s="186"/>
      <c r="K197" s="186"/>
      <c r="L197" s="186"/>
      <c r="M197" s="186"/>
      <c r="N197" s="186"/>
    </row>
    <row r="198" spans="1:14" ht="36.75" customHeight="1">
      <c r="A198" s="77" t="s">
        <v>93</v>
      </c>
      <c r="B198" s="186" t="s">
        <v>208</v>
      </c>
      <c r="C198" s="186"/>
      <c r="D198" s="186"/>
      <c r="E198" s="186"/>
      <c r="F198" s="186"/>
      <c r="G198" s="186"/>
      <c r="H198" s="186"/>
      <c r="I198" s="186"/>
      <c r="J198" s="186"/>
      <c r="K198" s="186"/>
      <c r="L198" s="186"/>
      <c r="M198" s="186"/>
      <c r="N198" s="186"/>
    </row>
    <row r="199" spans="1:12" ht="18" customHeight="1">
      <c r="A199" s="91" t="s">
        <v>209</v>
      </c>
      <c r="B199" s="91"/>
      <c r="C199" s="91"/>
      <c r="D199" s="91"/>
      <c r="E199" s="91"/>
      <c r="F199" s="91"/>
      <c r="G199" s="91"/>
      <c r="H199" s="91"/>
      <c r="I199" s="91"/>
      <c r="J199" s="91"/>
      <c r="K199" s="91"/>
      <c r="L199" s="91"/>
    </row>
    <row r="222" ht="11.25">
      <c r="A222" s="187"/>
    </row>
  </sheetData>
  <sheetProtection/>
  <mergeCells count="43">
    <mergeCell ref="A199:L199"/>
    <mergeCell ref="B193:N193"/>
    <mergeCell ref="B194:N194"/>
    <mergeCell ref="B195:N195"/>
    <mergeCell ref="B196:N196"/>
    <mergeCell ref="B197:N197"/>
    <mergeCell ref="B198:N198"/>
    <mergeCell ref="C185:N185"/>
    <mergeCell ref="C186:N186"/>
    <mergeCell ref="C189:N189"/>
    <mergeCell ref="C190:N190"/>
    <mergeCell ref="A191:B191"/>
    <mergeCell ref="B192:N192"/>
    <mergeCell ref="C145:N145"/>
    <mergeCell ref="B146:K146"/>
    <mergeCell ref="A147:A159"/>
    <mergeCell ref="C163:N163"/>
    <mergeCell ref="B169:K169"/>
    <mergeCell ref="B170:B171"/>
    <mergeCell ref="C170:F170"/>
    <mergeCell ref="G170:I170"/>
    <mergeCell ref="A105:A118"/>
    <mergeCell ref="B105:B106"/>
    <mergeCell ref="C105:F105"/>
    <mergeCell ref="G105:J105"/>
    <mergeCell ref="C124:N124"/>
    <mergeCell ref="B126:K126"/>
    <mergeCell ref="L4:N4"/>
    <mergeCell ref="B89:N89"/>
    <mergeCell ref="B94:N94"/>
    <mergeCell ref="B99:N99"/>
    <mergeCell ref="A103:N103"/>
    <mergeCell ref="B104:K104"/>
    <mergeCell ref="A1:N1"/>
    <mergeCell ref="A2:N2"/>
    <mergeCell ref="A3:A5"/>
    <mergeCell ref="B3:F4"/>
    <mergeCell ref="G3:N3"/>
    <mergeCell ref="G4:G5"/>
    <mergeCell ref="H4:H5"/>
    <mergeCell ref="I4:I5"/>
    <mergeCell ref="J4:J5"/>
    <mergeCell ref="K4:K5"/>
  </mergeCells>
  <printOptions/>
  <pageMargins left="0.7" right="0.7" top="0.75" bottom="0.75" header="0.3" footer="0.3"/>
  <pageSetup orientation="landscape" scale="87" r:id="rId1"/>
  <rowBreaks count="4" manualBreakCount="4">
    <brk id="87" max="13" man="1"/>
    <brk id="119" max="255" man="1"/>
    <brk id="145" max="255" man="1"/>
    <brk id="168" max="255" man="1"/>
  </rowBreaks>
</worksheet>
</file>

<file path=xl/worksheets/sheet3.xml><?xml version="1.0" encoding="utf-8"?>
<worksheet xmlns="http://schemas.openxmlformats.org/spreadsheetml/2006/main" xmlns:r="http://schemas.openxmlformats.org/officeDocument/2006/relationships">
  <sheetPr codeName="Sheet17"/>
  <dimension ref="A1:H66"/>
  <sheetViews>
    <sheetView view="pageBreakPreview" zoomScaleSheetLayoutView="100" zoomScalePageLayoutView="0" workbookViewId="0" topLeftCell="A54">
      <selection activeCell="A54" sqref="A54:P54"/>
    </sheetView>
  </sheetViews>
  <sheetFormatPr defaultColWidth="9.140625" defaultRowHeight="15"/>
  <cols>
    <col min="1" max="1" width="6.7109375" style="2" customWidth="1"/>
    <col min="2" max="8" width="10.7109375" style="2" customWidth="1"/>
    <col min="9" max="16384" width="9.140625" style="2" customWidth="1"/>
  </cols>
  <sheetData>
    <row r="1" spans="1:8" ht="24.75" customHeight="1" thickBot="1">
      <c r="A1" s="188" t="s">
        <v>210</v>
      </c>
      <c r="B1" s="188"/>
      <c r="C1" s="188"/>
      <c r="D1" s="188"/>
      <c r="E1" s="188"/>
      <c r="F1" s="188"/>
      <c r="G1" s="188"/>
      <c r="H1" s="188"/>
    </row>
    <row r="2" spans="1:8" ht="24.75" customHeight="1" thickTop="1">
      <c r="A2" s="94" t="s">
        <v>106</v>
      </c>
      <c r="B2" s="189" t="s">
        <v>211</v>
      </c>
      <c r="C2" s="190"/>
      <c r="D2" s="191"/>
      <c r="E2" s="5" t="s">
        <v>212</v>
      </c>
      <c r="F2" s="6"/>
      <c r="G2" s="6"/>
      <c r="H2" s="6"/>
    </row>
    <row r="3" spans="1:8" ht="45">
      <c r="A3" s="100"/>
      <c r="B3" s="108" t="s">
        <v>115</v>
      </c>
      <c r="C3" s="107" t="s">
        <v>213</v>
      </c>
      <c r="D3" s="107" t="s">
        <v>214</v>
      </c>
      <c r="E3" s="108" t="s">
        <v>115</v>
      </c>
      <c r="F3" s="107" t="s">
        <v>213</v>
      </c>
      <c r="G3" s="107" t="s">
        <v>214</v>
      </c>
      <c r="H3" s="107" t="s">
        <v>215</v>
      </c>
    </row>
    <row r="4" spans="1:8" ht="11.25">
      <c r="A4" s="192">
        <v>1963</v>
      </c>
      <c r="B4" s="193">
        <f>'Table 8.2.1.1'!F40</f>
        <v>13785.501259351231</v>
      </c>
      <c r="C4" s="193">
        <f>'Table 8.2.1.1'!B40</f>
        <v>6757</v>
      </c>
      <c r="D4" s="193">
        <v>6296</v>
      </c>
      <c r="E4" s="194">
        <f>100*B4/$B4</f>
        <v>100</v>
      </c>
      <c r="F4" s="194">
        <f>100*C4/$B4</f>
        <v>49.01526518969681</v>
      </c>
      <c r="G4" s="195">
        <f>100*D4/B4</f>
        <v>45.67117206368672</v>
      </c>
      <c r="H4" s="195">
        <f>F4-G4</f>
        <v>3.344093126010094</v>
      </c>
    </row>
    <row r="5" spans="1:8" ht="11.25">
      <c r="A5" s="112">
        <v>1964</v>
      </c>
      <c r="B5" s="114">
        <f>'Table 8.2.1.1'!F41</f>
        <v>15299.158828527034</v>
      </c>
      <c r="C5" s="114">
        <f>'Table 8.2.1.1'!B41</f>
        <v>7462</v>
      </c>
      <c r="D5" s="114">
        <v>6971</v>
      </c>
      <c r="E5" s="196">
        <f aca="true" t="shared" si="0" ref="E5:E50">100*B5/$B5</f>
        <v>100</v>
      </c>
      <c r="F5" s="196">
        <f>100*C5/B5</f>
        <v>48.773923348558526</v>
      </c>
      <c r="G5" s="195">
        <f>100*D5/B5</f>
        <v>45.56459657770055</v>
      </c>
      <c r="H5" s="195">
        <f>F5-G5</f>
        <v>3.2093267708579774</v>
      </c>
    </row>
    <row r="6" spans="1:8" ht="11.25">
      <c r="A6" s="112">
        <v>1965</v>
      </c>
      <c r="B6" s="114">
        <f>'Table 8.2.1.1'!F42</f>
        <v>16517.094701873433</v>
      </c>
      <c r="C6" s="114">
        <f>'Table 8.2.1.1'!B42</f>
        <v>8196</v>
      </c>
      <c r="D6" s="114">
        <v>7652</v>
      </c>
      <c r="E6" s="196">
        <f t="shared" si="0"/>
        <v>100</v>
      </c>
      <c r="F6" s="196">
        <f>100*C6/B6</f>
        <v>49.621317477040186</v>
      </c>
      <c r="G6" s="195">
        <f>100*D6/B6</f>
        <v>46.32776004567002</v>
      </c>
      <c r="H6" s="195">
        <f>F6-G6</f>
        <v>3.293557431370168</v>
      </c>
    </row>
    <row r="7" spans="1:8" ht="11.25">
      <c r="A7" s="112">
        <v>1966</v>
      </c>
      <c r="B7" s="114">
        <f>'Table 8.2.1.1'!F43</f>
        <v>18375.305321241078</v>
      </c>
      <c r="C7" s="114">
        <f>'Table 8.2.1.1'!B43</f>
        <v>9257</v>
      </c>
      <c r="D7" s="114">
        <v>8592</v>
      </c>
      <c r="E7" s="196">
        <f t="shared" si="0"/>
        <v>100</v>
      </c>
      <c r="F7" s="196">
        <f>100*C7/B7</f>
        <v>50.37739421559052</v>
      </c>
      <c r="G7" s="195">
        <f>100*D7/B7</f>
        <v>46.758406730080345</v>
      </c>
      <c r="H7" s="195">
        <f>F7-G7</f>
        <v>3.618987485510175</v>
      </c>
    </row>
    <row r="8" spans="1:8" ht="11.25">
      <c r="A8" s="112">
        <v>1967</v>
      </c>
      <c r="B8" s="114">
        <f>'Table 8.2.1.1'!F44</f>
        <v>21032.433996553274</v>
      </c>
      <c r="C8" s="114">
        <f>'Table 8.2.1.1'!B44</f>
        <v>10804</v>
      </c>
      <c r="D8" s="114">
        <v>9995</v>
      </c>
      <c r="E8" s="196">
        <f t="shared" si="0"/>
        <v>100.00000000000001</v>
      </c>
      <c r="F8" s="196">
        <f>100*C8/B8</f>
        <v>51.368281967605476</v>
      </c>
      <c r="G8" s="195">
        <f>100*D8/B8</f>
        <v>47.5218417499275</v>
      </c>
      <c r="H8" s="195">
        <f>F8-G8</f>
        <v>3.846440217677973</v>
      </c>
    </row>
    <row r="9" spans="1:8" ht="11.25">
      <c r="A9" s="112">
        <v>1968</v>
      </c>
      <c r="B9" s="114">
        <f>'Table 8.2.1.1'!F45</f>
        <v>23779.017541999736</v>
      </c>
      <c r="C9" s="114">
        <f>'Table 8.2.1.1'!B45</f>
        <v>12739</v>
      </c>
      <c r="D9" s="114">
        <v>11748</v>
      </c>
      <c r="E9" s="196">
        <f t="shared" si="0"/>
        <v>100.00000000000001</v>
      </c>
      <c r="F9" s="196">
        <f>100*C9/B9</f>
        <v>53.5724403983458</v>
      </c>
      <c r="G9" s="195">
        <f>100*D9/B9</f>
        <v>49.40490068292381</v>
      </c>
      <c r="H9" s="195">
        <f>F9-G9</f>
        <v>4.167539715421988</v>
      </c>
    </row>
    <row r="10" spans="1:8" ht="11.25">
      <c r="A10" s="112">
        <v>1969</v>
      </c>
      <c r="B10" s="114">
        <f>'Table 8.2.1.1'!F46</f>
        <v>27188.36079017886</v>
      </c>
      <c r="C10" s="114">
        <f>'Table 8.2.1.1'!B46</f>
        <v>15220</v>
      </c>
      <c r="D10" s="114">
        <v>13994</v>
      </c>
      <c r="E10" s="196">
        <f t="shared" si="0"/>
        <v>100</v>
      </c>
      <c r="F10" s="196">
        <f>100*C10/B10</f>
        <v>55.9798368039086</v>
      </c>
      <c r="G10" s="195">
        <f>100*D10/B10</f>
        <v>51.470554286064186</v>
      </c>
      <c r="H10" s="195">
        <f>F10-G10</f>
        <v>4.509282517844412</v>
      </c>
    </row>
    <row r="11" spans="1:8" ht="11.25">
      <c r="A11" s="112">
        <v>1970</v>
      </c>
      <c r="B11" s="114">
        <f>'Table 8.2.1.1'!F47</f>
        <v>30570.249168223723</v>
      </c>
      <c r="C11" s="114">
        <f>'Table 8.2.1.1'!B47</f>
        <v>18210</v>
      </c>
      <c r="D11" s="114">
        <v>16614</v>
      </c>
      <c r="E11" s="196">
        <f t="shared" si="0"/>
        <v>100</v>
      </c>
      <c r="F11" s="196">
        <f>100*C11/B11</f>
        <v>59.567718600502616</v>
      </c>
      <c r="G11" s="195">
        <f>100*D11/B11</f>
        <v>54.346956443094484</v>
      </c>
      <c r="H11" s="195">
        <f>F11-G11</f>
        <v>5.2207621574081315</v>
      </c>
    </row>
    <row r="12" spans="1:8" ht="11.25">
      <c r="A12" s="112">
        <v>1971</v>
      </c>
      <c r="B12" s="114">
        <f>'Table 8.2.1.1'!F48</f>
        <v>33659.56430657533</v>
      </c>
      <c r="C12" s="114">
        <f>'Table 8.2.1.1'!B48</f>
        <v>21387</v>
      </c>
      <c r="D12" s="114">
        <v>19339</v>
      </c>
      <c r="E12" s="196">
        <f t="shared" si="0"/>
        <v>100</v>
      </c>
      <c r="F12" s="196">
        <f>100*C12/B12</f>
        <v>63.539146868345206</v>
      </c>
      <c r="G12" s="195">
        <f>100*D12/B12</f>
        <v>57.45469496829513</v>
      </c>
      <c r="H12" s="195">
        <f>F12-G12</f>
        <v>6.084451900050077</v>
      </c>
    </row>
    <row r="13" spans="1:8" ht="11.25">
      <c r="A13" s="112">
        <v>1972</v>
      </c>
      <c r="B13" s="114">
        <f>'Table 8.2.1.1'!F49</f>
        <v>37962.320464486176</v>
      </c>
      <c r="C13" s="114">
        <f>'Table 8.2.1.1'!B49</f>
        <v>25540</v>
      </c>
      <c r="D13" s="114">
        <v>22871</v>
      </c>
      <c r="E13" s="196">
        <f t="shared" si="0"/>
        <v>100</v>
      </c>
      <c r="F13" s="196">
        <f>100*C13/B13</f>
        <v>67.27723618447592</v>
      </c>
      <c r="G13" s="195">
        <f>100*D13/B13</f>
        <v>60.24658060983354</v>
      </c>
      <c r="H13" s="195">
        <f>F13-G13</f>
        <v>7.030655574642381</v>
      </c>
    </row>
    <row r="14" spans="1:8" ht="11.25">
      <c r="A14" s="112">
        <v>1973</v>
      </c>
      <c r="B14" s="114">
        <f>'Table 8.2.1.1'!F50</f>
        <v>42491.13521415162</v>
      </c>
      <c r="C14" s="114">
        <f>'Table 8.2.1.1'!B50</f>
        <v>29793</v>
      </c>
      <c r="D14" s="114">
        <v>26399</v>
      </c>
      <c r="E14" s="196">
        <f t="shared" si="0"/>
        <v>100</v>
      </c>
      <c r="F14" s="196">
        <f>100*C14/B14</f>
        <v>70.1158014485748</v>
      </c>
      <c r="G14" s="195">
        <f>100*D14/B14</f>
        <v>62.12825302725225</v>
      </c>
      <c r="H14" s="195">
        <f>F14-G14</f>
        <v>7.9875484213225505</v>
      </c>
    </row>
    <row r="15" spans="1:8" ht="11.25">
      <c r="A15" s="112">
        <v>1974</v>
      </c>
      <c r="B15" s="114">
        <f>'Table 8.2.1.1'!F51</f>
        <v>48270.27182311746</v>
      </c>
      <c r="C15" s="114">
        <f>'Table 8.2.1.1'!B51</f>
        <v>35005</v>
      </c>
      <c r="D15" s="114">
        <v>30869</v>
      </c>
      <c r="E15" s="196">
        <f t="shared" si="0"/>
        <v>100.00000000000001</v>
      </c>
      <c r="F15" s="196">
        <f>100*C15/B15</f>
        <v>72.51875466596297</v>
      </c>
      <c r="G15" s="195">
        <f>100*D15/B15</f>
        <v>63.95033388897617</v>
      </c>
      <c r="H15" s="195">
        <f>F15-G15</f>
        <v>8.568420776986805</v>
      </c>
    </row>
    <row r="16" spans="1:8" ht="11.25">
      <c r="A16" s="112">
        <v>1975</v>
      </c>
      <c r="B16" s="114">
        <f>'Table 8.2.1.1'!F52</f>
        <v>55925.03512398208</v>
      </c>
      <c r="C16" s="114">
        <f>'Table 8.2.1.1'!B52</f>
        <v>41364</v>
      </c>
      <c r="D16" s="114">
        <v>36329</v>
      </c>
      <c r="E16" s="196">
        <f t="shared" si="0"/>
        <v>100</v>
      </c>
      <c r="F16" s="196">
        <f>100*C16/B16</f>
        <v>73.9632973109427</v>
      </c>
      <c r="G16" s="195">
        <f>100*D16/B16</f>
        <v>64.96017377451982</v>
      </c>
      <c r="H16" s="195">
        <f>F16-G16</f>
        <v>9.00312353642289</v>
      </c>
    </row>
    <row r="17" spans="1:8" ht="11.25">
      <c r="A17" s="112">
        <v>1976</v>
      </c>
      <c r="B17" s="114">
        <f>'Table 8.2.1.1'!F53</f>
        <v>63612.035559314616</v>
      </c>
      <c r="C17" s="114">
        <f>'Table 8.2.1.1'!B53</f>
        <v>47316</v>
      </c>
      <c r="D17" s="114">
        <v>41464</v>
      </c>
      <c r="E17" s="196">
        <f t="shared" si="0"/>
        <v>100</v>
      </c>
      <c r="F17" s="196">
        <f>100*C17/B17</f>
        <v>74.38215045937417</v>
      </c>
      <c r="G17" s="195">
        <f>100*D17/B17</f>
        <v>65.18263349918612</v>
      </c>
      <c r="H17" s="195">
        <f>F17-G17</f>
        <v>9.199516960188049</v>
      </c>
    </row>
    <row r="18" spans="1:8" ht="11.25">
      <c r="A18" s="112">
        <v>1977</v>
      </c>
      <c r="B18" s="114">
        <f>'Table 8.2.1.1'!F54</f>
        <v>72785.91209018916</v>
      </c>
      <c r="C18" s="114">
        <f>'Table 8.2.1.1'!B54</f>
        <v>53927</v>
      </c>
      <c r="D18" s="114">
        <v>46824</v>
      </c>
      <c r="E18" s="196">
        <f t="shared" si="0"/>
        <v>100</v>
      </c>
      <c r="F18" s="196">
        <f>100*C18/B18</f>
        <v>74.08988697315348</v>
      </c>
      <c r="G18" s="195">
        <f>100*D18/B18</f>
        <v>64.33113037311436</v>
      </c>
      <c r="H18" s="195">
        <f>F18-G18</f>
        <v>9.75875660003912</v>
      </c>
    </row>
    <row r="19" spans="1:8" ht="11.25">
      <c r="A19" s="112">
        <v>1978</v>
      </c>
      <c r="B19" s="114">
        <f>'Table 8.2.1.1'!F55</f>
        <v>82313.64848060359</v>
      </c>
      <c r="C19" s="114">
        <f>'Table 8.2.1.1'!B55</f>
        <v>62435</v>
      </c>
      <c r="D19" s="114">
        <v>53380</v>
      </c>
      <c r="E19" s="196">
        <f t="shared" si="0"/>
        <v>100</v>
      </c>
      <c r="F19" s="196">
        <f>100*C19/B19</f>
        <v>75.85011860422175</v>
      </c>
      <c r="G19" s="195">
        <f>100*D19/B19</f>
        <v>64.84951279079614</v>
      </c>
      <c r="H19" s="195">
        <f>F19-G19</f>
        <v>11.000605813425608</v>
      </c>
    </row>
    <row r="20" spans="1:8" ht="11.25">
      <c r="A20" s="112">
        <v>1979</v>
      </c>
      <c r="B20" s="114">
        <f>'Table 8.2.1.1'!F56</f>
        <v>92510.07568957041</v>
      </c>
      <c r="C20" s="114">
        <f>'Table 8.2.1.1'!B56</f>
        <v>71310</v>
      </c>
      <c r="D20" s="114">
        <v>60910</v>
      </c>
      <c r="E20" s="196">
        <f t="shared" si="0"/>
        <v>100.00000000000001</v>
      </c>
      <c r="F20" s="196">
        <f>100*C20/B20</f>
        <v>77.083495466256</v>
      </c>
      <c r="G20" s="195">
        <f>100*D20/B20</f>
        <v>65.8414767753422</v>
      </c>
      <c r="H20" s="195">
        <f>F20-G20</f>
        <v>11.242018690913795</v>
      </c>
    </row>
    <row r="21" spans="1:8" ht="11.25">
      <c r="A21" s="112">
        <v>1980</v>
      </c>
      <c r="B21" s="114">
        <f>'Table 8.2.1.1'!F57</f>
        <v>104692.8231764379</v>
      </c>
      <c r="C21" s="114">
        <f>'Table 8.2.1.1'!B57</f>
        <v>83509</v>
      </c>
      <c r="D21" s="114">
        <v>71399</v>
      </c>
      <c r="E21" s="196">
        <f t="shared" si="0"/>
        <v>100</v>
      </c>
      <c r="F21" s="196">
        <f>100*C21/B21</f>
        <v>79.7657350965338</v>
      </c>
      <c r="G21" s="195">
        <f>100*D21/B21</f>
        <v>68.19856207303904</v>
      </c>
      <c r="H21" s="195">
        <f>F21-G21</f>
        <v>11.56717302349476</v>
      </c>
    </row>
    <row r="22" spans="1:8" ht="11.25">
      <c r="A22" s="112">
        <v>1981</v>
      </c>
      <c r="B22" s="114">
        <f>'Table 8.2.1.1'!F58</f>
        <v>119978.18231857938</v>
      </c>
      <c r="C22" s="114">
        <f>'Table 8.2.1.1'!B58</f>
        <v>97438</v>
      </c>
      <c r="D22" s="114">
        <v>83052</v>
      </c>
      <c r="E22" s="196">
        <f t="shared" si="0"/>
        <v>100</v>
      </c>
      <c r="F22" s="196">
        <f>100*C22/B22</f>
        <v>81.21309901267867</v>
      </c>
      <c r="G22" s="195">
        <f>100*D22/B22</f>
        <v>69.22258563600431</v>
      </c>
      <c r="H22" s="195">
        <f>F22-G22</f>
        <v>11.990513376674357</v>
      </c>
    </row>
    <row r="23" spans="1:8" ht="11.25">
      <c r="A23" s="112">
        <v>1982</v>
      </c>
      <c r="B23" s="114">
        <f>'Table 8.2.1.1'!F59</f>
        <v>135394.40013421094</v>
      </c>
      <c r="C23" s="114">
        <f>'Table 8.2.1.1'!B59</f>
        <v>111626</v>
      </c>
      <c r="D23" s="114">
        <v>95069</v>
      </c>
      <c r="E23" s="196">
        <f t="shared" si="0"/>
        <v>100</v>
      </c>
      <c r="F23" s="196">
        <f>100*C23/B23</f>
        <v>82.44506411590856</v>
      </c>
      <c r="G23" s="195">
        <f>100*D23/B23</f>
        <v>70.216345658138</v>
      </c>
      <c r="H23" s="195">
        <f>F23-G23</f>
        <v>12.228718457770569</v>
      </c>
    </row>
    <row r="24" spans="1:8" ht="11.25">
      <c r="A24" s="112">
        <v>1983</v>
      </c>
      <c r="B24" s="114">
        <f>'Table 8.2.1.1'!F60</f>
        <v>147937.4057357476</v>
      </c>
      <c r="C24" s="114">
        <f>'Table 8.2.1.1'!B60</f>
        <v>122392</v>
      </c>
      <c r="D24" s="114">
        <v>104260</v>
      </c>
      <c r="E24" s="196">
        <f t="shared" si="0"/>
        <v>100</v>
      </c>
      <c r="F24" s="196">
        <f>100*C24/B24</f>
        <v>82.73228761265563</v>
      </c>
      <c r="G24" s="195">
        <f>100*D24/B24</f>
        <v>70.47575255323449</v>
      </c>
      <c r="H24" s="195">
        <f>F24-G24</f>
        <v>12.25653505942114</v>
      </c>
    </row>
    <row r="25" spans="1:8" ht="11.25">
      <c r="A25" s="112">
        <v>1984</v>
      </c>
      <c r="B25" s="114">
        <f>'Table 8.2.1.1'!F61</f>
        <v>161094.6817344563</v>
      </c>
      <c r="C25" s="114">
        <f>'Table 8.2.1.1'!B61</f>
        <v>132615</v>
      </c>
      <c r="D25" s="114">
        <v>111873</v>
      </c>
      <c r="E25" s="196">
        <f t="shared" si="0"/>
        <v>100</v>
      </c>
      <c r="F25" s="196">
        <f>100*C25/B25</f>
        <v>82.321153356632</v>
      </c>
      <c r="G25" s="195">
        <f>100*D25/B25</f>
        <v>69.44549552815663</v>
      </c>
      <c r="H25" s="195">
        <f>F25-G25</f>
        <v>12.875657828475369</v>
      </c>
    </row>
    <row r="26" spans="1:8" ht="11.25">
      <c r="A26" s="112">
        <v>1985</v>
      </c>
      <c r="B26" s="114">
        <f>'Table 8.2.1.1'!F62</f>
        <v>173607.19961183207</v>
      </c>
      <c r="C26" s="114">
        <f>'Table 8.2.1.1'!B62</f>
        <v>142099</v>
      </c>
      <c r="D26" s="114">
        <v>120351</v>
      </c>
      <c r="E26" s="196">
        <f t="shared" si="0"/>
        <v>99.99999999999999</v>
      </c>
      <c r="F26" s="196">
        <f>100*C26/B26</f>
        <v>81.85086811936303</v>
      </c>
      <c r="G26" s="195">
        <f>100*D26/B26</f>
        <v>69.32373788016426</v>
      </c>
      <c r="H26" s="195">
        <f>F26-G26</f>
        <v>12.527130239198769</v>
      </c>
    </row>
    <row r="27" spans="1:8" ht="11.25">
      <c r="A27" s="112">
        <v>1986</v>
      </c>
      <c r="B27" s="114">
        <f>'Table 8.2.1.1'!F63</f>
        <v>187785.83745349405</v>
      </c>
      <c r="C27" s="114">
        <f>'Table 8.2.1.1'!B63</f>
        <v>153929</v>
      </c>
      <c r="D27" s="114">
        <v>130831</v>
      </c>
      <c r="E27" s="196">
        <f t="shared" si="0"/>
        <v>99.99999999999999</v>
      </c>
      <c r="F27" s="196">
        <f>100*C27/B27</f>
        <v>81.9705053838904</v>
      </c>
      <c r="G27" s="195">
        <f>100*D27/B27</f>
        <v>69.67032326514018</v>
      </c>
      <c r="H27" s="195">
        <f>F27-G27</f>
        <v>12.300182118750214</v>
      </c>
    </row>
    <row r="28" spans="1:8" ht="11.25">
      <c r="A28" s="112">
        <v>1987</v>
      </c>
      <c r="B28" s="114">
        <f>'Table 8.2.1.1'!F64</f>
        <v>215830.22833025007</v>
      </c>
      <c r="C28" s="114">
        <f>'Table 8.2.1.1'!B64</f>
        <v>175318</v>
      </c>
      <c r="D28" s="114">
        <v>149863</v>
      </c>
      <c r="E28" s="196">
        <f t="shared" si="0"/>
        <v>100</v>
      </c>
      <c r="F28" s="196">
        <f>100*C28/B28</f>
        <v>81.22958556654966</v>
      </c>
      <c r="G28" s="195">
        <f>100*D28/B28</f>
        <v>69.43559350300501</v>
      </c>
      <c r="H28" s="195">
        <f>F28-G28</f>
        <v>11.79399206354465</v>
      </c>
    </row>
    <row r="29" spans="1:8" ht="11.25">
      <c r="A29" s="112">
        <v>1988</v>
      </c>
      <c r="B29" s="114">
        <f>'Table 8.2.1.1'!F65</f>
        <v>236462.23200834726</v>
      </c>
      <c r="C29" s="114">
        <f>'Table 8.2.1.1'!B65</f>
        <v>193044</v>
      </c>
      <c r="D29" s="114">
        <v>165259</v>
      </c>
      <c r="E29" s="196">
        <f t="shared" si="0"/>
        <v>100</v>
      </c>
      <c r="F29" s="196">
        <f>100*C29/B29</f>
        <v>81.63840726716367</v>
      </c>
      <c r="G29" s="195">
        <f>100*D29/B29</f>
        <v>69.88811642197739</v>
      </c>
      <c r="H29" s="195">
        <f>F29-G29</f>
        <v>11.750290845186285</v>
      </c>
    </row>
    <row r="30" spans="1:8" ht="11.25">
      <c r="A30" s="112">
        <v>1989</v>
      </c>
      <c r="B30" s="114">
        <f>'Table 8.2.1.1'!F66</f>
        <v>259705.65572580238</v>
      </c>
      <c r="C30" s="114">
        <f>'Table 8.2.1.1'!B66</f>
        <v>213441</v>
      </c>
      <c r="D30" s="114">
        <v>181466</v>
      </c>
      <c r="E30" s="196">
        <f t="shared" si="0"/>
        <v>100</v>
      </c>
      <c r="F30" s="196">
        <f>100*C30/B30</f>
        <v>82.18573423189186</v>
      </c>
      <c r="G30" s="195">
        <f>100*D30/B30</f>
        <v>69.87371895804691</v>
      </c>
      <c r="H30" s="195">
        <f>F30-G30</f>
        <v>12.312015273844949</v>
      </c>
    </row>
    <row r="31" spans="1:8" ht="11.25">
      <c r="A31" s="112">
        <v>1990</v>
      </c>
      <c r="B31" s="114">
        <f>'Table 8.2.1.1'!F67</f>
        <v>294796.9361799806</v>
      </c>
      <c r="C31" s="114">
        <f>'Table 8.2.1.1'!B67</f>
        <v>239649</v>
      </c>
      <c r="D31" s="114">
        <v>203277</v>
      </c>
      <c r="E31" s="196">
        <f t="shared" si="0"/>
        <v>100</v>
      </c>
      <c r="F31" s="196">
        <f>100*C31/B31</f>
        <v>81.29290728234996</v>
      </c>
      <c r="G31" s="195">
        <f>100*D31/B31</f>
        <v>68.95492288152361</v>
      </c>
      <c r="H31" s="195">
        <f>F31-G31</f>
        <v>12.337984400826343</v>
      </c>
    </row>
    <row r="32" spans="1:8" ht="11.25">
      <c r="A32" s="112">
        <v>1991</v>
      </c>
      <c r="B32" s="114">
        <f>'Table 8.2.1.1'!F68</f>
        <v>326053.86941915285</v>
      </c>
      <c r="C32" s="114">
        <f>'Table 8.2.1.1'!B68</f>
        <v>262914</v>
      </c>
      <c r="D32" s="114">
        <v>222330</v>
      </c>
      <c r="E32" s="196">
        <f t="shared" si="0"/>
        <v>100</v>
      </c>
      <c r="F32" s="196">
        <f>100*C32/B32</f>
        <v>80.63514181517517</v>
      </c>
      <c r="G32" s="195">
        <f>100*D32/B32</f>
        <v>68.18811885166974</v>
      </c>
      <c r="H32" s="195">
        <f>F32-G32</f>
        <v>12.447022963505432</v>
      </c>
    </row>
    <row r="33" spans="1:8" ht="11.25">
      <c r="A33" s="112">
        <v>1992</v>
      </c>
      <c r="B33" s="114">
        <f>'Table 8.2.1.1'!F69</f>
        <v>355382.4776495528</v>
      </c>
      <c r="C33" s="114">
        <f>'Table 8.2.1.1'!B69</f>
        <v>290355</v>
      </c>
      <c r="D33" s="114">
        <v>244815</v>
      </c>
      <c r="E33" s="196">
        <f t="shared" si="0"/>
        <v>100</v>
      </c>
      <c r="F33" s="196">
        <f>100*C33/B33</f>
        <v>81.70211483705248</v>
      </c>
      <c r="G33" s="195">
        <f>100*D33/B33</f>
        <v>68.88775204089133</v>
      </c>
      <c r="H33" s="195">
        <f>F33-G33</f>
        <v>12.814362796161149</v>
      </c>
    </row>
    <row r="34" spans="1:8" ht="11.25">
      <c r="A34" s="112">
        <v>1993</v>
      </c>
      <c r="B34" s="114">
        <f>'Table 8.2.1.1'!F70</f>
        <v>370849.9990984055</v>
      </c>
      <c r="C34" s="114">
        <f>'Table 8.2.1.1'!B70</f>
        <v>303932</v>
      </c>
      <c r="D34" s="114">
        <v>255177</v>
      </c>
      <c r="E34" s="196">
        <f t="shared" si="0"/>
        <v>100</v>
      </c>
      <c r="F34" s="196">
        <f>100*C34/B34</f>
        <v>81.95550781688186</v>
      </c>
      <c r="G34" s="195">
        <f>100*D34/B34</f>
        <v>68.8086829231159</v>
      </c>
      <c r="H34" s="195">
        <f>F34-G34</f>
        <v>13.146824893765967</v>
      </c>
    </row>
    <row r="35" spans="1:8" ht="11.25">
      <c r="A35" s="112">
        <v>1994</v>
      </c>
      <c r="B35" s="114">
        <f>'Table 8.2.1.1'!F71</f>
        <v>389827.65040862013</v>
      </c>
      <c r="C35" s="114">
        <f>'Table 8.2.1.1'!B71</f>
        <v>317303</v>
      </c>
      <c r="D35" s="114">
        <v>267474</v>
      </c>
      <c r="E35" s="196">
        <f t="shared" si="0"/>
        <v>100.00000000000001</v>
      </c>
      <c r="F35" s="196">
        <f>100*C35/B35</f>
        <v>81.39571414890676</v>
      </c>
      <c r="G35" s="195">
        <f>100*D35/B35</f>
        <v>68.61339869545729</v>
      </c>
      <c r="H35" s="195">
        <f>F35-G35</f>
        <v>12.78231545344947</v>
      </c>
    </row>
    <row r="36" spans="1:8" ht="11.25">
      <c r="A36" s="112">
        <v>1995</v>
      </c>
      <c r="B36" s="114">
        <f>'Table 8.2.1.1'!F72</f>
        <v>409647.9399025365</v>
      </c>
      <c r="C36" s="114">
        <f>'Table 8.2.1.1'!B72</f>
        <v>336639</v>
      </c>
      <c r="D36" s="114">
        <v>284345</v>
      </c>
      <c r="E36" s="196">
        <f t="shared" si="0"/>
        <v>100</v>
      </c>
      <c r="F36" s="196">
        <f>100*C36/B36</f>
        <v>82.17763772474804</v>
      </c>
      <c r="G36" s="195">
        <f>100*D36/B36</f>
        <v>69.41204197625194</v>
      </c>
      <c r="H36" s="195">
        <f>F36-G36</f>
        <v>12.765595748496096</v>
      </c>
    </row>
    <row r="37" spans="1:8" ht="11.25">
      <c r="A37" s="112">
        <v>1996</v>
      </c>
      <c r="B37" s="114">
        <f>'Table 8.2.1.1'!F73</f>
        <v>424905.43681303854</v>
      </c>
      <c r="C37" s="114">
        <f>'Table 8.2.1.1'!B73</f>
        <v>350645</v>
      </c>
      <c r="D37" s="114">
        <v>297398</v>
      </c>
      <c r="E37" s="196">
        <f t="shared" si="0"/>
        <v>100</v>
      </c>
      <c r="F37" s="196">
        <f>100*C37/B37</f>
        <v>82.52306739823767</v>
      </c>
      <c r="G37" s="195">
        <f>100*D37/B37</f>
        <v>69.99157323817846</v>
      </c>
      <c r="H37" s="195">
        <f>F37-G37</f>
        <v>12.53149416005921</v>
      </c>
    </row>
    <row r="38" spans="1:8" ht="11.25">
      <c r="A38" s="112">
        <v>1997</v>
      </c>
      <c r="B38" s="114">
        <f>'Table 8.2.1.1'!F74</f>
        <v>440896.2179846151</v>
      </c>
      <c r="C38" s="114">
        <f>'Table 8.2.1.1'!B74</f>
        <v>366832</v>
      </c>
      <c r="D38" s="114">
        <v>311910</v>
      </c>
      <c r="E38" s="196">
        <f t="shared" si="0"/>
        <v>100</v>
      </c>
      <c r="F38" s="196">
        <f>100*C38/B38</f>
        <v>83.20143948542567</v>
      </c>
      <c r="G38" s="195">
        <f>100*D38/B38</f>
        <v>70.74453970727505</v>
      </c>
      <c r="H38" s="195">
        <f>F38-G38</f>
        <v>12.456899778150614</v>
      </c>
    </row>
    <row r="39" spans="1:8" ht="11.25">
      <c r="A39" s="112">
        <f>A38+1</f>
        <v>1998</v>
      </c>
      <c r="B39" s="114">
        <f>'Table 8.2.1.1'!F75</f>
        <v>475687.80050394224</v>
      </c>
      <c r="C39" s="114">
        <f>'Table 8.2.1.1'!B75</f>
        <v>397348</v>
      </c>
      <c r="D39" s="114">
        <v>339175</v>
      </c>
      <c r="E39" s="196">
        <f t="shared" si="0"/>
        <v>100</v>
      </c>
      <c r="F39" s="196">
        <f>100*C39/B39</f>
        <v>83.53125717730215</v>
      </c>
      <c r="G39" s="195">
        <f>100*D39/B39</f>
        <v>71.30201776053096</v>
      </c>
      <c r="H39" s="195">
        <f>F39-G39</f>
        <v>12.229239416771193</v>
      </c>
    </row>
    <row r="40" spans="1:8" ht="11.25">
      <c r="A40" s="112">
        <f aca="true" t="shared" si="1" ref="A40:A50">A39+1</f>
        <v>1999</v>
      </c>
      <c r="B40" s="114">
        <f>'Table 8.2.1.1'!F76</f>
        <v>502025.61653295025</v>
      </c>
      <c r="C40" s="114">
        <f>'Table 8.2.1.1'!B76</f>
        <v>418520</v>
      </c>
      <c r="D40" s="114">
        <v>352032</v>
      </c>
      <c r="E40" s="196">
        <f t="shared" si="0"/>
        <v>100</v>
      </c>
      <c r="F40" s="196">
        <f>100*C40/B40</f>
        <v>83.36626383536957</v>
      </c>
      <c r="G40" s="195">
        <f>100*D40/B40</f>
        <v>70.12231814606905</v>
      </c>
      <c r="H40" s="195">
        <f>F40-G40</f>
        <v>13.243945689300517</v>
      </c>
    </row>
    <row r="41" spans="1:8" ht="11.25">
      <c r="A41" s="112">
        <f t="shared" si="1"/>
        <v>2000</v>
      </c>
      <c r="B41" s="114">
        <f>'Table 8.2.1.1'!F77</f>
        <v>533720.3067074056</v>
      </c>
      <c r="C41" s="114">
        <f>'Table 8.2.1.1'!B77</f>
        <v>442956</v>
      </c>
      <c r="D41" s="114">
        <v>374388</v>
      </c>
      <c r="E41" s="196">
        <f t="shared" si="0"/>
        <v>100</v>
      </c>
      <c r="F41" s="196">
        <f>100*C41/B41</f>
        <v>82.99403159918288</v>
      </c>
      <c r="G41" s="195">
        <f>100*D41/B41</f>
        <v>70.14685319163728</v>
      </c>
      <c r="H41" s="195">
        <f>F41-G41</f>
        <v>12.847178407545599</v>
      </c>
    </row>
    <row r="42" spans="1:8" ht="11.25">
      <c r="A42" s="112">
        <f t="shared" si="1"/>
        <v>2001</v>
      </c>
      <c r="B42" s="114">
        <f>'Table 8.2.1.1'!F78</f>
        <v>582985.1050540591</v>
      </c>
      <c r="C42" s="114">
        <f>'Table 8.2.1.1'!B78</f>
        <v>477108</v>
      </c>
      <c r="D42" s="114">
        <v>401043</v>
      </c>
      <c r="E42" s="196">
        <f t="shared" si="0"/>
        <v>100</v>
      </c>
      <c r="F42" s="196">
        <f>100*C42/B42</f>
        <v>81.83879757198234</v>
      </c>
      <c r="G42" s="195">
        <f>100*D42/B42</f>
        <v>68.79129441271266</v>
      </c>
      <c r="H42" s="195">
        <f>F42-G42</f>
        <v>13.04750315926968</v>
      </c>
    </row>
    <row r="43" spans="1:8" ht="11.25">
      <c r="A43" s="112">
        <f t="shared" si="1"/>
        <v>2002</v>
      </c>
      <c r="B43" s="114">
        <f>'Table 8.2.1.1'!F79</f>
        <v>631155.861105539</v>
      </c>
      <c r="C43" s="114">
        <f>'Table 8.2.1.1'!B79</f>
        <v>516004</v>
      </c>
      <c r="D43" s="114">
        <v>429365</v>
      </c>
      <c r="E43" s="196">
        <f t="shared" si="0"/>
        <v>100</v>
      </c>
      <c r="F43" s="196">
        <f>100*C43/B43</f>
        <v>81.75540017899257</v>
      </c>
      <c r="G43" s="195">
        <f>100*D43/B43</f>
        <v>68.02836295426614</v>
      </c>
      <c r="H43" s="195">
        <f>F43-G43</f>
        <v>13.72703722472643</v>
      </c>
    </row>
    <row r="44" spans="1:8" ht="11.25">
      <c r="A44" s="112">
        <f t="shared" si="1"/>
        <v>2003</v>
      </c>
      <c r="B44" s="114">
        <f>'Table 8.2.1.1'!F80</f>
        <v>673086.8803571832</v>
      </c>
      <c r="C44" s="114">
        <f>'Table 8.2.1.1'!B80</f>
        <v>556269</v>
      </c>
      <c r="D44" s="114">
        <v>457507</v>
      </c>
      <c r="E44" s="196">
        <f t="shared" si="0"/>
        <v>100.00000000000001</v>
      </c>
      <c r="F44" s="196">
        <f>100*C44/B44</f>
        <v>82.64445738487845</v>
      </c>
      <c r="G44" s="195">
        <f>100*D44/B44</f>
        <v>67.9714630237953</v>
      </c>
      <c r="H44" s="195">
        <f>F44-G44</f>
        <v>14.672994361083155</v>
      </c>
    </row>
    <row r="45" spans="1:8" ht="11.25">
      <c r="A45" s="112">
        <f t="shared" si="1"/>
        <v>2004</v>
      </c>
      <c r="B45" s="114">
        <f>'Table 8.2.1.1'!F81</f>
        <v>721686.8533800779</v>
      </c>
      <c r="C45" s="114">
        <f>'Table 8.2.1.1'!B81</f>
        <v>593870</v>
      </c>
      <c r="D45" s="114">
        <v>484924</v>
      </c>
      <c r="E45" s="196">
        <f t="shared" si="0"/>
        <v>100.00000000000001</v>
      </c>
      <c r="F45" s="196">
        <f>100*C45/B45</f>
        <v>82.28915314427061</v>
      </c>
      <c r="G45" s="195">
        <f>100*D45/B45</f>
        <v>67.1931319974612</v>
      </c>
      <c r="H45" s="195">
        <f>F45-G45</f>
        <v>15.09602114680942</v>
      </c>
    </row>
    <row r="46" spans="1:8" ht="11.25">
      <c r="A46" s="112">
        <f t="shared" si="1"/>
        <v>2005</v>
      </c>
      <c r="B46" s="114">
        <f>'Table 8.2.1.1'!F82</f>
        <v>764262.0906569542</v>
      </c>
      <c r="C46" s="114">
        <f>'Table 8.2.1.1'!B82</f>
        <v>627806</v>
      </c>
      <c r="D46" s="114">
        <v>513308</v>
      </c>
      <c r="E46" s="196">
        <f t="shared" si="0"/>
        <v>100</v>
      </c>
      <c r="F46" s="196">
        <f>100*C46/B46</f>
        <v>82.14538018761894</v>
      </c>
      <c r="G46" s="195">
        <f>100*D46/B46</f>
        <v>67.16387038885628</v>
      </c>
      <c r="H46" s="195">
        <f>F46-G46</f>
        <v>14.981509798762659</v>
      </c>
    </row>
    <row r="47" spans="1:8" ht="11.25">
      <c r="A47" s="112">
        <f t="shared" si="1"/>
        <v>2006</v>
      </c>
      <c r="B47" s="114">
        <f>'Table 8.2.1.1'!F83</f>
        <v>815545.913994751</v>
      </c>
      <c r="C47" s="114">
        <f>'Table 8.2.1.1'!B83</f>
        <v>670917</v>
      </c>
      <c r="D47" s="114">
        <v>547543</v>
      </c>
      <c r="E47" s="196">
        <f t="shared" si="0"/>
        <v>100.00000000000001</v>
      </c>
      <c r="F47" s="196">
        <f>100*C47/B47</f>
        <v>82.26599980296365</v>
      </c>
      <c r="G47" s="195">
        <f>100*D47/B47</f>
        <v>67.13821878133082</v>
      </c>
      <c r="H47" s="195">
        <f>F47-G47</f>
        <v>15.127781021632828</v>
      </c>
    </row>
    <row r="48" spans="1:8" ht="11.25">
      <c r="A48" s="112">
        <f t="shared" si="1"/>
        <v>2007</v>
      </c>
      <c r="B48" s="114">
        <f>'Table 8.2.1.1'!F84</f>
        <v>852498.9471850676</v>
      </c>
      <c r="C48" s="114">
        <f>'Table 8.2.1.1'!B84</f>
        <v>706720</v>
      </c>
      <c r="D48" s="114">
        <v>583550</v>
      </c>
      <c r="E48" s="196">
        <f t="shared" si="0"/>
        <v>100</v>
      </c>
      <c r="F48" s="196">
        <f>100*C48/B48</f>
        <v>82.89980912393776</v>
      </c>
      <c r="G48" s="195">
        <f>100*D48/B48</f>
        <v>68.45169743926007</v>
      </c>
      <c r="H48" s="195">
        <f>F48-G48</f>
        <v>14.448111684677684</v>
      </c>
    </row>
    <row r="49" spans="1:8" ht="11.25">
      <c r="A49" s="112">
        <f t="shared" si="1"/>
        <v>2008</v>
      </c>
      <c r="B49" s="114">
        <f>'Table 8.2.1.1'!F85</f>
        <v>906005.2782956618</v>
      </c>
      <c r="C49" s="114">
        <f>'Table 8.2.1.1'!B85</f>
        <v>749884</v>
      </c>
      <c r="D49" s="114">
        <v>620643</v>
      </c>
      <c r="E49" s="196">
        <f t="shared" si="0"/>
        <v>100</v>
      </c>
      <c r="F49" s="196">
        <f>100*C49/B49</f>
        <v>82.76817121978026</v>
      </c>
      <c r="G49" s="195">
        <f>100*D49/B49</f>
        <v>68.50324328877277</v>
      </c>
      <c r="H49" s="195">
        <f>F49-G49</f>
        <v>14.264927931007492</v>
      </c>
    </row>
    <row r="50" spans="1:8" ht="11.25">
      <c r="A50" s="112">
        <f t="shared" si="1"/>
        <v>2009</v>
      </c>
      <c r="B50" s="114">
        <f>'Table 8.2.1.1'!F86</f>
        <v>956015.135481535</v>
      </c>
      <c r="C50" s="114">
        <f>'Table 8.2.1.1'!B86</f>
        <v>782271</v>
      </c>
      <c r="D50" s="114">
        <v>648441</v>
      </c>
      <c r="E50" s="196">
        <f t="shared" si="0"/>
        <v>100</v>
      </c>
      <c r="F50" s="196">
        <f>100*C50/B50</f>
        <v>81.82621497995198</v>
      </c>
      <c r="G50" s="195">
        <f>100*D50/B50</f>
        <v>67.82748263429814</v>
      </c>
      <c r="H50" s="195">
        <f>F50-G50</f>
        <v>13.998732345653849</v>
      </c>
    </row>
    <row r="51" spans="1:8" s="81" customFormat="1" ht="18" customHeight="1">
      <c r="A51" s="131" t="s">
        <v>49</v>
      </c>
      <c r="B51" s="132" t="s">
        <v>12</v>
      </c>
      <c r="C51" s="132" t="s">
        <v>14</v>
      </c>
      <c r="D51" s="132" t="s">
        <v>16</v>
      </c>
      <c r="E51" s="197" t="s">
        <v>18</v>
      </c>
      <c r="F51" s="198"/>
      <c r="G51" s="198"/>
      <c r="H51" s="199"/>
    </row>
    <row r="52" spans="1:8" s="70" customFormat="1" ht="18" customHeight="1">
      <c r="A52" s="200" t="s">
        <v>52</v>
      </c>
      <c r="B52" s="67">
        <v>40497</v>
      </c>
      <c r="C52" s="67"/>
      <c r="D52" s="67"/>
      <c r="E52" s="68"/>
      <c r="F52" s="66"/>
      <c r="G52" s="66"/>
      <c r="H52" s="66"/>
    </row>
    <row r="53" spans="1:8" s="73" customFormat="1" ht="24.75" customHeight="1">
      <c r="A53" s="201" t="s">
        <v>53</v>
      </c>
      <c r="B53" s="202" t="s">
        <v>216</v>
      </c>
      <c r="C53" s="202"/>
      <c r="D53" s="202"/>
      <c r="E53" s="202"/>
      <c r="F53" s="202"/>
      <c r="G53" s="202"/>
      <c r="H53" s="202"/>
    </row>
    <row r="54" spans="1:8" ht="18" customHeight="1">
      <c r="A54" s="203" t="s">
        <v>55</v>
      </c>
      <c r="B54" s="204"/>
      <c r="C54" s="204"/>
      <c r="D54" s="204"/>
      <c r="E54" s="204"/>
      <c r="F54" s="204"/>
      <c r="G54" s="204"/>
      <c r="H54" s="204"/>
    </row>
    <row r="55" spans="1:8" ht="24.75" customHeight="1">
      <c r="A55" s="77" t="str">
        <f>B51</f>
        <v>[A]</v>
      </c>
      <c r="B55" s="205" t="s">
        <v>217</v>
      </c>
      <c r="C55" s="205"/>
      <c r="D55" s="205"/>
      <c r="E55" s="205"/>
      <c r="F55" s="205"/>
      <c r="G55" s="205"/>
      <c r="H55" s="205"/>
    </row>
    <row r="56" spans="1:8" s="78" customFormat="1" ht="18" customHeight="1">
      <c r="A56" s="77" t="str">
        <f>C51</f>
        <v>[B]</v>
      </c>
      <c r="B56" s="206" t="s">
        <v>218</v>
      </c>
      <c r="C56" s="206"/>
      <c r="D56" s="206"/>
      <c r="E56" s="206"/>
      <c r="F56" s="206"/>
      <c r="G56" s="206"/>
      <c r="H56" s="206"/>
    </row>
    <row r="57" spans="1:8" ht="24.75" customHeight="1">
      <c r="A57" s="77" t="str">
        <f>D51</f>
        <v>[C]</v>
      </c>
      <c r="B57" s="206" t="s">
        <v>219</v>
      </c>
      <c r="C57" s="206"/>
      <c r="D57" s="206"/>
      <c r="E57" s="206"/>
      <c r="F57" s="206"/>
      <c r="G57" s="206"/>
      <c r="H57" s="206"/>
    </row>
    <row r="58" spans="1:8" s="78" customFormat="1" ht="18" customHeight="1">
      <c r="A58" s="77" t="str">
        <f>E51</f>
        <v>[D]</v>
      </c>
      <c r="B58" s="206" t="s">
        <v>220</v>
      </c>
      <c r="C58" s="206"/>
      <c r="D58" s="206"/>
      <c r="E58" s="206"/>
      <c r="F58" s="206"/>
      <c r="G58" s="206"/>
      <c r="H58" s="206"/>
    </row>
    <row r="59" spans="1:8" ht="18" customHeight="1">
      <c r="A59" s="203" t="s">
        <v>80</v>
      </c>
      <c r="B59" s="204"/>
      <c r="C59" s="204"/>
      <c r="D59" s="204"/>
      <c r="E59" s="204"/>
      <c r="F59" s="204"/>
      <c r="G59" s="204"/>
      <c r="H59" s="204"/>
    </row>
    <row r="60" spans="1:8" ht="36" customHeight="1">
      <c r="A60" s="77" t="s">
        <v>81</v>
      </c>
      <c r="B60" s="207" t="s">
        <v>221</v>
      </c>
      <c r="C60" s="208"/>
      <c r="D60" s="208"/>
      <c r="E60" s="208"/>
      <c r="F60" s="208"/>
      <c r="G60" s="208"/>
      <c r="H60" s="208"/>
    </row>
    <row r="61" spans="1:8" s="81" customFormat="1" ht="48.75" customHeight="1">
      <c r="A61" s="77" t="s">
        <v>83</v>
      </c>
      <c r="B61" s="186" t="s">
        <v>222</v>
      </c>
      <c r="C61" s="186"/>
      <c r="D61" s="186"/>
      <c r="E61" s="186"/>
      <c r="F61" s="186"/>
      <c r="G61" s="186"/>
      <c r="H61" s="186"/>
    </row>
    <row r="62" spans="1:8" s="81" customFormat="1" ht="46.5" customHeight="1">
      <c r="A62" s="77" t="s">
        <v>85</v>
      </c>
      <c r="B62" s="186" t="s">
        <v>223</v>
      </c>
      <c r="C62" s="186"/>
      <c r="D62" s="186"/>
      <c r="E62" s="186"/>
      <c r="F62" s="186"/>
      <c r="G62" s="186"/>
      <c r="H62" s="186"/>
    </row>
    <row r="63" spans="1:8" s="81" customFormat="1" ht="60.75" customHeight="1">
      <c r="A63" s="77" t="s">
        <v>87</v>
      </c>
      <c r="B63" s="186" t="s">
        <v>224</v>
      </c>
      <c r="C63" s="186"/>
      <c r="D63" s="186"/>
      <c r="E63" s="186"/>
      <c r="F63" s="186"/>
      <c r="G63" s="186"/>
      <c r="H63" s="186"/>
    </row>
    <row r="64" spans="1:8" s="81" customFormat="1" ht="45" customHeight="1">
      <c r="A64" s="77" t="s">
        <v>89</v>
      </c>
      <c r="B64" s="186" t="s">
        <v>225</v>
      </c>
      <c r="C64" s="186"/>
      <c r="D64" s="186"/>
      <c r="E64" s="186"/>
      <c r="F64" s="186"/>
      <c r="G64" s="186"/>
      <c r="H64" s="186"/>
    </row>
    <row r="65" spans="1:8" s="81" customFormat="1" ht="57" customHeight="1">
      <c r="A65" s="77" t="s">
        <v>91</v>
      </c>
      <c r="B65" s="186" t="s">
        <v>102</v>
      </c>
      <c r="C65" s="186"/>
      <c r="D65" s="186"/>
      <c r="E65" s="186"/>
      <c r="F65" s="186"/>
      <c r="G65" s="186"/>
      <c r="H65" s="186"/>
    </row>
    <row r="66" spans="1:8" ht="18">
      <c r="A66" s="91" t="s">
        <v>226</v>
      </c>
      <c r="B66" s="91"/>
      <c r="C66" s="91"/>
      <c r="D66" s="91"/>
      <c r="E66" s="91"/>
      <c r="F66" s="91"/>
      <c r="G66" s="91"/>
      <c r="H66" s="91"/>
    </row>
  </sheetData>
  <sheetProtection/>
  <mergeCells count="18">
    <mergeCell ref="B61:H61"/>
    <mergeCell ref="B62:H62"/>
    <mergeCell ref="B63:H63"/>
    <mergeCell ref="B64:H64"/>
    <mergeCell ref="B65:H65"/>
    <mergeCell ref="A66:H66"/>
    <mergeCell ref="B53:H53"/>
    <mergeCell ref="B55:H55"/>
    <mergeCell ref="B56:H56"/>
    <mergeCell ref="B57:H57"/>
    <mergeCell ref="B58:H58"/>
    <mergeCell ref="B60:H60"/>
    <mergeCell ref="A1:H1"/>
    <mergeCell ref="A2:A3"/>
    <mergeCell ref="B2:D2"/>
    <mergeCell ref="E2:H2"/>
    <mergeCell ref="E51:H51"/>
    <mergeCell ref="B52:D52"/>
  </mergeCells>
  <printOptions/>
  <pageMargins left="0.7" right="0.7" top="0.75" bottom="0.75" header="0.3" footer="0.3"/>
  <pageSetup horizontalDpi="300" verticalDpi="300" orientation="portrait" scale="98"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7Copy</dc:creator>
  <cp:keywords/>
  <dc:description/>
  <cp:lastModifiedBy>7Copy</cp:lastModifiedBy>
  <dcterms:created xsi:type="dcterms:W3CDTF">2013-09-26T22:35:28Z</dcterms:created>
  <dcterms:modified xsi:type="dcterms:W3CDTF">2013-09-26T22:35:54Z</dcterms:modified>
  <cp:category/>
  <cp:version/>
  <cp:contentType/>
  <cp:contentStatus/>
</cp:coreProperties>
</file>