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5955" activeTab="0"/>
  </bookViews>
  <sheets>
    <sheet name="Table 3.9" sheetId="1" r:id="rId1"/>
  </sheets>
  <externalReferences>
    <externalReference r:id="rId4"/>
  </externalReferences>
  <definedNames>
    <definedName name="_xlnm.Print_Area" localSheetId="0">'Table 3.9'!$A$1:$L$26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<sst xmlns="http://schemas.openxmlformats.org/spreadsheetml/2006/main" count="42" uniqueCount="37">
  <si>
    <t>Table  3.9. Sources of Payment for Patients, by Insurance Status, 2008</t>
  </si>
  <si>
    <t>ANNUAL PER CAPITA SPENDING, 2008</t>
  </si>
  <si>
    <t>COLUMN PERCENTS</t>
  </si>
  <si>
    <t>Full-year uninsured</t>
  </si>
  <si>
    <t>Average daily uninsured</t>
  </si>
  <si>
    <t>Part-year uninsured</t>
  </si>
  <si>
    <t>Full-year private insurance</t>
  </si>
  <si>
    <t>Full-year Medicaid</t>
  </si>
  <si>
    <t>Average uninsured</t>
  </si>
  <si>
    <t>Number  of Persons</t>
  </si>
  <si>
    <t>Total</t>
  </si>
  <si>
    <t>Own Family</t>
  </si>
  <si>
    <t>Out-of-pocket</t>
  </si>
  <si>
    <t>Private Insurance</t>
  </si>
  <si>
    <t>Other Private</t>
  </si>
  <si>
    <t>Public Insurance</t>
  </si>
  <si>
    <t>Medicare</t>
  </si>
  <si>
    <t>Medicaid</t>
  </si>
  <si>
    <t>Uncompensated Care</t>
  </si>
  <si>
    <t>Other public</t>
  </si>
  <si>
    <t>Implicitly subsidized</t>
  </si>
  <si>
    <t>Notes:</t>
  </si>
  <si>
    <t>[A]</t>
  </si>
  <si>
    <t>[B]</t>
  </si>
  <si>
    <t>[C]</t>
  </si>
  <si>
    <t>Update:</t>
  </si>
  <si>
    <t>All figures are reported in Exhibit 1a of [S1]. Note that only selected coverage categories are represented above. The original exhibit contains a mutually exclusive and collectively exhaustive set of coverage categories (e.g., full-year insured, other).</t>
  </si>
  <si>
    <r>
      <t>Figures for average uninsured represent a weighted average, as calculated by author: [(Number of Full-Year Uninsured) x (Annual Spending</t>
    </r>
    <r>
      <rPr>
        <vertAlign val="subscript"/>
        <sz val="8"/>
        <rFont val="News Gothic Condensed"/>
        <family val="0"/>
      </rPr>
      <t>FY Uninsured</t>
    </r>
    <r>
      <rPr>
        <sz val="8"/>
        <rFont val="News Gothic Condensed"/>
        <family val="2"/>
      </rPr>
      <t>) +  (Number of Part-Year Uninsured) x (% of Year Without Coverage [P1]) x Annual Spending</t>
    </r>
    <r>
      <rPr>
        <vertAlign val="subscript"/>
        <sz val="8"/>
        <rFont val="News Gothic Condensed"/>
        <family val="0"/>
      </rPr>
      <t>FY Uninsured</t>
    </r>
    <r>
      <rPr>
        <sz val="8"/>
        <rFont val="News Gothic Condensed"/>
        <family val="2"/>
      </rPr>
      <t xml:space="preserve">)]/(Number of Average Daily Uninsured). </t>
    </r>
  </si>
  <si>
    <t>Figures shown represent spending during the entire calendar year, including some months with insurance coverage.</t>
  </si>
  <si>
    <t>Parameters:</t>
  </si>
  <si>
    <t>[P1]</t>
  </si>
  <si>
    <t xml:space="preserve">Average percent of year without coverage for part-time uninsured. Figure is imputed by author from the reported difference in the number of full-year uninsured (14.5%), the number uninsured at a specific point in time (21.1%) and the number ever uninsured during the year (25.2%); these are 2011 estimates from the Medical Expenditure Panel Survey reported in [S2]. Figure calculated: (Uninsured Point in Time - All Year Uninsured)/(Ever Uninsured - All Year Uninsured). </t>
  </si>
  <si>
    <t xml:space="preserve">Sources: </t>
  </si>
  <si>
    <t>[S1]</t>
  </si>
  <si>
    <t>[S2]</t>
  </si>
  <si>
    <r>
      <rPr>
        <b/>
        <sz val="8"/>
        <rFont val="News Gothic Condensed"/>
        <family val="0"/>
      </rPr>
      <t>Chu, May C.</t>
    </r>
    <r>
      <rPr>
        <sz val="8"/>
        <rFont val="News Gothic Condensed"/>
        <family val="0"/>
      </rPr>
      <t xml:space="preserve"> </t>
    </r>
    <r>
      <rPr>
        <i/>
        <sz val="8"/>
        <rFont val="News Gothic Condensed"/>
        <family val="0"/>
      </rPr>
      <t xml:space="preserve">The Uninsured in America, 1996-2012: Estimates for the U.S. Civilian Noninstitutionalized Population under Age 65. </t>
    </r>
    <r>
      <rPr>
        <sz val="8"/>
        <rFont val="News Gothic Condensed"/>
        <family val="0"/>
      </rPr>
      <t>Medical Expenditure Panel Survey Statistical Brief #420. August 2013. Available at: http://meps.ahrq.gov/data_files/publications/st420/stat420.pdf (accessed September 12, 2013).</t>
    </r>
  </si>
  <si>
    <r>
      <rPr>
        <b/>
        <sz val="8"/>
        <rFont val="News Gothic Condensed"/>
        <family val="0"/>
      </rPr>
      <t>Hadley, Jack</t>
    </r>
    <r>
      <rPr>
        <sz val="8"/>
        <rFont val="News Gothic Condensed"/>
        <family val="0"/>
      </rPr>
      <t xml:space="preserve">, </t>
    </r>
    <r>
      <rPr>
        <b/>
        <sz val="8"/>
        <rFont val="News Gothic Condensed"/>
        <family val="0"/>
      </rPr>
      <t>John Holahan</t>
    </r>
    <r>
      <rPr>
        <sz val="8"/>
        <rFont val="News Gothic Condensed"/>
        <family val="0"/>
      </rPr>
      <t xml:space="preserve">, </t>
    </r>
    <r>
      <rPr>
        <b/>
        <sz val="8"/>
        <rFont val="News Gothic Condensed"/>
        <family val="0"/>
      </rPr>
      <t>Teresa Coughlin</t>
    </r>
    <r>
      <rPr>
        <sz val="8"/>
        <rFont val="News Gothic Condensed"/>
        <family val="0"/>
      </rPr>
      <t xml:space="preserve">, and </t>
    </r>
    <r>
      <rPr>
        <b/>
        <sz val="8"/>
        <rFont val="News Gothic Condensed"/>
        <family val="0"/>
      </rPr>
      <t>Dawn Miller</t>
    </r>
    <r>
      <rPr>
        <sz val="8"/>
        <rFont val="News Gothic Condensed"/>
        <family val="0"/>
      </rPr>
      <t xml:space="preserve">. </t>
    </r>
    <r>
      <rPr>
        <i/>
        <sz val="8"/>
        <rFont val="News Gothic Condensed"/>
        <family val="0"/>
      </rPr>
      <t>Covering the Uninsured in 2008: A Detailed Examination of Current Costs and Sources of Payment, and Incremental Costs of Expanding Coverage</t>
    </r>
    <r>
      <rPr>
        <sz val="8"/>
        <rFont val="News Gothic Condensed"/>
        <family val="0"/>
      </rPr>
      <t>.  Report prepared for Kaiser Commission on Medicaid and the Uninsured and Henry J. Kaiser Family Foundation. August 1, 2008. Available at: http://kaiserfamilyfoundation.files.wordpress.com/2013/01/7809.pdf (accessed September 11, 2013).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</si>
</sst>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#0.0;\-##0.0;0.0;"/>
    <numFmt numFmtId="167" formatCode="\ \.\.;\ \.\.;\ \.\.;\ \.\."/>
    <numFmt numFmtId="168" formatCode="##0.0\ \(\d\);\-##0.0\ \(\d\);0.0\ \(\d\);\ \(\d\)"/>
    <numFmt numFmtId="169" formatCode="##0.0\ \e;\-##0.0\ \e;0.0\ \e;\ \e"/>
    <numFmt numFmtId="170" formatCode="##0.0\ \|;\-##0.0\ \|;0.0\ \|;\ \|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News Gothic Condensed"/>
      <family val="0"/>
    </font>
    <font>
      <sz val="8"/>
      <name val="News Gothic Condensed"/>
      <family val="2"/>
    </font>
    <font>
      <sz val="11"/>
      <name val="Arial"/>
      <family val="2"/>
    </font>
    <font>
      <vertAlign val="subscript"/>
      <sz val="8"/>
      <name val="News Gothic Condensed"/>
      <family val="0"/>
    </font>
    <font>
      <i/>
      <sz val="8"/>
      <name val="News Gothic Condensed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name val="SWISS"/>
      <family val="0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>
        <color rgb="FF3366FF"/>
      </bottom>
    </border>
    <border>
      <left>
        <color indexed="63"/>
      </left>
      <right>
        <color indexed="63"/>
      </right>
      <top style="thick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23" fillId="0" borderId="0" applyFill="0">
      <alignment/>
      <protection/>
    </xf>
    <xf numFmtId="0" fontId="23" fillId="0" borderId="0" applyFill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32" fillId="0" borderId="9" applyNumberFormat="0" applyFill="0" applyProtection="0">
      <alignment horizontal="left" vertical="center" wrapText="1"/>
    </xf>
    <xf numFmtId="166" fontId="32" fillId="0" borderId="9" applyFill="0" applyProtection="0">
      <alignment horizontal="right" vertical="center" wrapText="1"/>
    </xf>
    <xf numFmtId="167" fontId="32" fillId="0" borderId="9" applyFill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horizontal="left" vertical="center" wrapText="1"/>
    </xf>
    <xf numFmtId="166" fontId="32" fillId="0" borderId="0" applyFill="0" applyBorder="0" applyProtection="0">
      <alignment horizontal="right" vertical="center" wrapText="1"/>
    </xf>
    <xf numFmtId="167" fontId="32" fillId="0" borderId="0" applyFill="0" applyBorder="0" applyProtection="0">
      <alignment horizontal="right" vertical="center" wrapText="1"/>
    </xf>
    <xf numFmtId="168" fontId="32" fillId="0" borderId="0" applyFill="0" applyBorder="0" applyProtection="0">
      <alignment horizontal="right" vertical="center" wrapText="1"/>
    </xf>
    <xf numFmtId="169" fontId="32" fillId="0" borderId="0" applyFill="0" applyBorder="0" applyProtection="0">
      <alignment horizontal="right" vertical="center" wrapText="1"/>
    </xf>
    <xf numFmtId="170" fontId="32" fillId="0" borderId="0" applyFill="0" applyBorder="0" applyProtection="0">
      <alignment horizontal="right" vertical="center" wrapText="1"/>
    </xf>
    <xf numFmtId="0" fontId="23" fillId="0" borderId="0" applyNumberFormat="0" applyFill="0" applyBorder="0" applyAlignment="0" applyProtection="0"/>
    <xf numFmtId="0" fontId="32" fillId="0" borderId="10" applyNumberFormat="0" applyFill="0" applyProtection="0">
      <alignment horizontal="left" vertical="center" wrapText="1"/>
    </xf>
    <xf numFmtId="0" fontId="32" fillId="0" borderId="10" applyNumberFormat="0" applyFill="0" applyProtection="0">
      <alignment horizontal="left" vertical="center" wrapText="1"/>
    </xf>
    <xf numFmtId="166" fontId="32" fillId="0" borderId="10" applyFill="0" applyProtection="0">
      <alignment horizontal="right" vertical="center" wrapText="1"/>
    </xf>
    <xf numFmtId="167" fontId="32" fillId="0" borderId="10" applyFill="0" applyProtection="0">
      <alignment horizontal="righ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33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vertical="center" wrapText="1"/>
    </xf>
    <xf numFmtId="0" fontId="0" fillId="0" borderId="11" applyNumberFormat="0" applyFont="0" applyFill="0" applyProtection="0">
      <alignment horizontal="center" vertical="center" wrapText="1"/>
    </xf>
    <xf numFmtId="0" fontId="33" fillId="0" borderId="11" applyNumberFormat="0" applyFill="0" applyProtection="0">
      <alignment horizontal="center" vertical="center" wrapText="1"/>
    </xf>
    <xf numFmtId="0" fontId="33" fillId="0" borderId="11" applyNumberFormat="0" applyFill="0" applyProtection="0">
      <alignment horizontal="center" vertical="center" wrapText="1"/>
    </xf>
    <xf numFmtId="0" fontId="32" fillId="0" borderId="9" applyNumberFormat="0" applyFill="0" applyProtection="0">
      <alignment horizontal="left" vertical="center" wrapText="1"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64" fontId="18" fillId="0" borderId="22" xfId="42" applyNumberFormat="1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4" fontId="18" fillId="0" borderId="22" xfId="42" applyNumberFormat="1" applyFont="1" applyBorder="1" applyAlignment="1">
      <alignment horizontal="left" vertical="center" wrapText="1" indent="2"/>
    </xf>
    <xf numFmtId="9" fontId="18" fillId="0" borderId="23" xfId="83" applyFont="1" applyBorder="1" applyAlignment="1">
      <alignment horizontal="left" vertical="center" wrapText="1" indent="2"/>
    </xf>
    <xf numFmtId="0" fontId="55" fillId="0" borderId="0" xfId="0" applyFont="1" applyAlignment="1">
      <alignment/>
    </xf>
    <xf numFmtId="0" fontId="18" fillId="0" borderId="0" xfId="0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left" vertical="center" wrapText="1" indent="1"/>
    </xf>
    <xf numFmtId="165" fontId="18" fillId="0" borderId="23" xfId="83" applyNumberFormat="1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left" vertical="center" wrapText="1" indent="2"/>
    </xf>
    <xf numFmtId="0" fontId="19" fillId="0" borderId="21" xfId="0" applyFont="1" applyBorder="1" applyAlignment="1">
      <alignment horizontal="left" vertical="center" wrapText="1" indent="2"/>
    </xf>
    <xf numFmtId="164" fontId="19" fillId="0" borderId="22" xfId="42" applyNumberFormat="1" applyFont="1" applyBorder="1" applyAlignment="1">
      <alignment horizontal="left" vertical="center" wrapText="1" indent="2"/>
    </xf>
    <xf numFmtId="165" fontId="19" fillId="0" borderId="23" xfId="83" applyNumberFormat="1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64" fontId="19" fillId="0" borderId="26" xfId="42" applyNumberFormat="1" applyFont="1" applyBorder="1" applyAlignment="1">
      <alignment horizontal="center" vertical="center" wrapText="1"/>
    </xf>
    <xf numFmtId="164" fontId="19" fillId="0" borderId="27" xfId="42" applyNumberFormat="1" applyFont="1" applyBorder="1" applyAlignment="1">
      <alignment horizontal="center" vertical="center" wrapText="1"/>
    </xf>
    <xf numFmtId="165" fontId="19" fillId="0" borderId="26" xfId="83" applyNumberFormat="1" applyFont="1" applyBorder="1" applyAlignment="1">
      <alignment horizontal="center" vertical="center" wrapText="1"/>
    </xf>
    <xf numFmtId="165" fontId="19" fillId="0" borderId="24" xfId="83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4" fontId="19" fillId="0" borderId="0" xfId="0" applyNumberFormat="1" applyFont="1" applyBorder="1" applyAlignment="1" applyProtection="1">
      <alignment horizontal="left" vertical="center" wrapText="1"/>
      <protection locked="0"/>
    </xf>
    <xf numFmtId="14" fontId="19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20" fillId="0" borderId="24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19" fillId="0" borderId="0" xfId="0" applyNumberFormat="1" applyFont="1" applyBorder="1" applyAlignment="1">
      <alignment horizontal="center" vertical="top" wrapText="1"/>
    </xf>
    <xf numFmtId="0" fontId="19" fillId="0" borderId="28" xfId="0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19" fillId="0" borderId="0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165" fontId="19" fillId="0" borderId="0" xfId="83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45" fillId="0" borderId="0" xfId="56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Hyperlink 5" xfId="60"/>
    <cellStyle name="Input" xfId="61"/>
    <cellStyle name="Linked Cell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2" xfId="70"/>
    <cellStyle name="Normal 2 2" xfId="71"/>
    <cellStyle name="Normal 2 2 2" xfId="72"/>
    <cellStyle name="Normal 2 3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Percent 2" xfId="84"/>
    <cellStyle name="Percent 3" xfId="85"/>
    <cellStyle name="ss1" xfId="86"/>
    <cellStyle name="ss10" xfId="87"/>
    <cellStyle name="ss11" xfId="88"/>
    <cellStyle name="ss12" xfId="89"/>
    <cellStyle name="ss13" xfId="90"/>
    <cellStyle name="ss14" xfId="91"/>
    <cellStyle name="ss15" xfId="92"/>
    <cellStyle name="ss16" xfId="93"/>
    <cellStyle name="ss17" xfId="94"/>
    <cellStyle name="ss18" xfId="95"/>
    <cellStyle name="ss19" xfId="96"/>
    <cellStyle name="ss2" xfId="97"/>
    <cellStyle name="ss20" xfId="98"/>
    <cellStyle name="ss21" xfId="99"/>
    <cellStyle name="ss22" xfId="100"/>
    <cellStyle name="ss23" xfId="101"/>
    <cellStyle name="ss24" xfId="102"/>
    <cellStyle name="ss25" xfId="103"/>
    <cellStyle name="ss26" xfId="104"/>
    <cellStyle name="ss27" xfId="105"/>
    <cellStyle name="ss28" xfId="106"/>
    <cellStyle name="ss29" xfId="107"/>
    <cellStyle name="ss3" xfId="108"/>
    <cellStyle name="ss30" xfId="109"/>
    <cellStyle name="ss31" xfId="110"/>
    <cellStyle name="ss4" xfId="111"/>
    <cellStyle name="ss5" xfId="112"/>
    <cellStyle name="ss6" xfId="113"/>
    <cellStyle name="ss7" xfId="114"/>
    <cellStyle name="ss8" xfId="115"/>
    <cellStyle name="ss9" xfId="116"/>
    <cellStyle name="Title" xfId="117"/>
    <cellStyle name="Total" xfId="118"/>
    <cellStyle name="Total 2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3.%20Who%20Pays\CNX1\AEIGuidePartThreeFinalCN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REFERENCES"/>
      <sheetName val="Table 3.1.1"/>
      <sheetName val="Table 3.1.1.1"/>
      <sheetName val="NHE 1960-2011"/>
      <sheetName val="NHE 1970-2021"/>
      <sheetName val="Table 1.1.8"/>
      <sheetName val="Table 2.1"/>
      <sheetName val="Table 3.1.1a"/>
      <sheetName val="Table 3.1.2"/>
      <sheetName val="Table 1.3.4"/>
      <sheetName val="Table 1.3.5"/>
      <sheetName val="Table 3.1.2a"/>
      <sheetName val="Table 3.2"/>
      <sheetName val="CPS Data"/>
      <sheetName val="Table 3.3"/>
      <sheetName val="Table 1.3.1"/>
      <sheetName val="Table 3.4.1"/>
      <sheetName val="OMB Tax ExpendituresFY2011-16-2"/>
      <sheetName val="OMB Tax Expend.FY2012-17-2"/>
      <sheetName val="Table 3.4.2"/>
      <sheetName val="NHE1960-2009"/>
      <sheetName val="Table 3.5"/>
      <sheetName val="Table 3.5a"/>
      <sheetName val="Table 2.1.2"/>
      <sheetName val="Table 3.6.1"/>
      <sheetName val="OECD NHE by Source"/>
      <sheetName val="Table 3.6.2"/>
      <sheetName val="OECD OP Share 1960-2008"/>
      <sheetName val="GDP"/>
      <sheetName val="Table 3.7"/>
      <sheetName val="Medicaid Share"/>
      <sheetName val="Table 3.8.1"/>
      <sheetName val="RAND HIE"/>
      <sheetName val="Table 3.8.2"/>
      <sheetName val="Table 3.8.2 raw data"/>
      <sheetName val="Table 3.9"/>
      <sheetName val="Table 3.10.1 PHCE"/>
      <sheetName val="Table 3.10.2 PHCE"/>
      <sheetName val="Table 3.10.3"/>
      <sheetName val="Table 3.10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23">
      <selection activeCell="B25" sqref="B25:L25"/>
    </sheetView>
  </sheetViews>
  <sheetFormatPr defaultColWidth="9.140625" defaultRowHeight="15"/>
  <cols>
    <col min="1" max="1" width="6.7109375" style="0" customWidth="1"/>
    <col min="2" max="2" width="13.8515625" style="0" customWidth="1"/>
    <col min="3" max="7" width="10.7109375" style="0" customWidth="1"/>
    <col min="8" max="10" width="7.7109375" style="0" customWidth="1"/>
    <col min="11" max="11" width="8.57421875" style="0" customWidth="1"/>
  </cols>
  <sheetData>
    <row r="1" spans="1:12" ht="18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thickTop="1">
      <c r="A2" s="2"/>
      <c r="B2" s="3"/>
      <c r="C2" s="4" t="s">
        <v>1</v>
      </c>
      <c r="D2" s="5"/>
      <c r="E2" s="5"/>
      <c r="F2" s="5"/>
      <c r="G2" s="5"/>
      <c r="H2" s="4" t="s">
        <v>2</v>
      </c>
      <c r="I2" s="5"/>
      <c r="J2" s="5"/>
      <c r="K2" s="5"/>
      <c r="L2" s="5"/>
    </row>
    <row r="3" spans="1:12" ht="36" customHeight="1">
      <c r="A3" s="6"/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3</v>
      </c>
      <c r="I3" s="9" t="s">
        <v>8</v>
      </c>
      <c r="J3" s="8" t="s">
        <v>5</v>
      </c>
      <c r="K3" s="8" t="s">
        <v>6</v>
      </c>
      <c r="L3" s="8" t="s">
        <v>7</v>
      </c>
    </row>
    <row r="4" spans="1:12" ht="18" customHeight="1">
      <c r="A4" s="10" t="s">
        <v>9</v>
      </c>
      <c r="B4" s="11"/>
      <c r="C4" s="12">
        <v>41128621</v>
      </c>
      <c r="D4" s="13">
        <f>(C4+B23*E4)</f>
        <v>63184697.76635514</v>
      </c>
      <c r="E4" s="12">
        <v>35757579</v>
      </c>
      <c r="F4" s="12">
        <v>156230252</v>
      </c>
      <c r="G4" s="12">
        <v>24220209</v>
      </c>
      <c r="H4" s="14"/>
      <c r="I4" s="14"/>
      <c r="J4" s="14"/>
      <c r="K4" s="14"/>
      <c r="L4" s="14"/>
    </row>
    <row r="5" spans="1:12" s="17" customFormat="1" ht="18" customHeight="1">
      <c r="A5" s="10" t="s">
        <v>10</v>
      </c>
      <c r="B5" s="11"/>
      <c r="C5" s="15">
        <v>1686</v>
      </c>
      <c r="D5" s="15">
        <f>D6+D9+D10+D13</f>
        <v>2150.274913206449</v>
      </c>
      <c r="E5" s="15">
        <v>2983</v>
      </c>
      <c r="F5" s="15">
        <v>3915</v>
      </c>
      <c r="G5" s="15">
        <f>G6+G9+G10+G13</f>
        <v>4813</v>
      </c>
      <c r="H5" s="16">
        <f>C5/C5</f>
        <v>1</v>
      </c>
      <c r="I5" s="16">
        <f>D5/D5</f>
        <v>1</v>
      </c>
      <c r="J5" s="16">
        <f>E5/E5</f>
        <v>1</v>
      </c>
      <c r="K5" s="16">
        <f>F5/F5</f>
        <v>1</v>
      </c>
      <c r="L5" s="16">
        <f>G5/G5</f>
        <v>1</v>
      </c>
    </row>
    <row r="6" spans="1:12" s="17" customFormat="1" ht="15" customHeight="1">
      <c r="A6" s="18" t="s">
        <v>11</v>
      </c>
      <c r="B6" s="19"/>
      <c r="C6" s="15">
        <f>SUM(C7:C8)</f>
        <v>583</v>
      </c>
      <c r="D6" s="15">
        <f>SUM(D7:D8)</f>
        <v>964.5368713920308</v>
      </c>
      <c r="E6" s="15">
        <f>SUM(E7:E8)</f>
        <v>1676</v>
      </c>
      <c r="F6" s="15">
        <f>SUM(F7:F8)</f>
        <v>3657</v>
      </c>
      <c r="G6" s="15">
        <f>SUM(G7:G8)</f>
        <v>637</v>
      </c>
      <c r="H6" s="20">
        <f aca="true" t="shared" si="0" ref="H6:L15">C6/C$5</f>
        <v>0.3457888493475682</v>
      </c>
      <c r="I6" s="20">
        <f t="shared" si="0"/>
        <v>0.44856444423365927</v>
      </c>
      <c r="J6" s="20">
        <f t="shared" si="0"/>
        <v>0.5618504860878311</v>
      </c>
      <c r="K6" s="20">
        <f t="shared" si="0"/>
        <v>0.9340996168582375</v>
      </c>
      <c r="L6" s="20">
        <f t="shared" si="0"/>
        <v>0.13234988572615833</v>
      </c>
    </row>
    <row r="7" spans="1:12" s="17" customFormat="1" ht="12.75" customHeight="1">
      <c r="A7" s="21" t="s">
        <v>12</v>
      </c>
      <c r="B7" s="22"/>
      <c r="C7" s="23">
        <v>583</v>
      </c>
      <c r="D7" s="23">
        <f>(B23*E$4*E7+C$4*C7)/(B23*E$4+C$4)</f>
        <v>571.480588512409</v>
      </c>
      <c r="E7" s="23">
        <v>550</v>
      </c>
      <c r="F7" s="23">
        <v>681</v>
      </c>
      <c r="G7" s="23">
        <v>175</v>
      </c>
      <c r="H7" s="24">
        <f t="shared" si="0"/>
        <v>0.3457888493475682</v>
      </c>
      <c r="I7" s="24">
        <f t="shared" si="0"/>
        <v>0.26577094166077025</v>
      </c>
      <c r="J7" s="24">
        <f t="shared" si="0"/>
        <v>0.18437814280925244</v>
      </c>
      <c r="K7" s="24">
        <f t="shared" si="0"/>
        <v>0.1739463601532567</v>
      </c>
      <c r="L7" s="24">
        <f t="shared" si="0"/>
        <v>0.036359858715977564</v>
      </c>
    </row>
    <row r="8" spans="1:12" s="17" customFormat="1" ht="12.75" customHeight="1">
      <c r="A8" s="21" t="s">
        <v>13</v>
      </c>
      <c r="B8" s="22"/>
      <c r="C8" s="23">
        <v>0</v>
      </c>
      <c r="D8" s="23">
        <f>(B23*E$4*E8+C$4*C8)/(B23*E$4+C$4)</f>
        <v>393.0562828796218</v>
      </c>
      <c r="E8" s="23">
        <v>1126</v>
      </c>
      <c r="F8" s="23">
        <v>2976</v>
      </c>
      <c r="G8" s="23">
        <v>462</v>
      </c>
      <c r="H8" s="24">
        <f t="shared" si="0"/>
        <v>0</v>
      </c>
      <c r="I8" s="24">
        <f t="shared" si="0"/>
        <v>0.18279350257288904</v>
      </c>
      <c r="J8" s="24">
        <f t="shared" si="0"/>
        <v>0.3774723432785786</v>
      </c>
      <c r="K8" s="24">
        <f t="shared" si="0"/>
        <v>0.7601532567049808</v>
      </c>
      <c r="L8" s="24">
        <f t="shared" si="0"/>
        <v>0.09599002701018076</v>
      </c>
    </row>
    <row r="9" spans="1:12" s="17" customFormat="1" ht="15" customHeight="1">
      <c r="A9" s="18" t="s">
        <v>14</v>
      </c>
      <c r="B9" s="19"/>
      <c r="C9" s="15">
        <v>334</v>
      </c>
      <c r="D9" s="15">
        <f>(0.5*E$4*E9+C$4*C9)/(0.5*E$4+C$4)</f>
        <v>262.7968155711561</v>
      </c>
      <c r="E9" s="15">
        <v>99</v>
      </c>
      <c r="F9" s="15">
        <v>32</v>
      </c>
      <c r="G9" s="15">
        <v>96</v>
      </c>
      <c r="H9" s="20">
        <f t="shared" si="0"/>
        <v>0.1981020166073547</v>
      </c>
      <c r="I9" s="20">
        <f t="shared" si="0"/>
        <v>0.12221544973487994</v>
      </c>
      <c r="J9" s="20">
        <f t="shared" si="0"/>
        <v>0.03318806570566544</v>
      </c>
      <c r="K9" s="20">
        <f t="shared" si="0"/>
        <v>0.008173690932311623</v>
      </c>
      <c r="L9" s="20">
        <f t="shared" si="0"/>
        <v>0.01994597963847912</v>
      </c>
    </row>
    <row r="10" spans="1:12" s="17" customFormat="1" ht="15" customHeight="1">
      <c r="A10" s="18" t="s">
        <v>15</v>
      </c>
      <c r="B10" s="19"/>
      <c r="C10" s="15">
        <f>SUM(C11:C12)</f>
        <v>0</v>
      </c>
      <c r="D10" s="15">
        <f>SUM(D11:D12)</f>
        <v>315.56206014491835</v>
      </c>
      <c r="E10" s="15">
        <f>SUM(E11:E12)</f>
        <v>904</v>
      </c>
      <c r="F10" s="15">
        <f>SUM(F11:F12)</f>
        <v>42</v>
      </c>
      <c r="G10" s="15">
        <f>SUM(G11:G12)</f>
        <v>3939</v>
      </c>
      <c r="H10" s="20">
        <f t="shared" si="0"/>
        <v>0</v>
      </c>
      <c r="I10" s="20">
        <f t="shared" si="0"/>
        <v>0.14675428625745263</v>
      </c>
      <c r="J10" s="20">
        <f t="shared" si="0"/>
        <v>0.3030506201810258</v>
      </c>
      <c r="K10" s="20">
        <f t="shared" si="0"/>
        <v>0.010727969348659003</v>
      </c>
      <c r="L10" s="20">
        <f t="shared" si="0"/>
        <v>0.8184084770413463</v>
      </c>
    </row>
    <row r="11" spans="1:12" s="17" customFormat="1" ht="12.75" customHeight="1">
      <c r="A11" s="21" t="s">
        <v>16</v>
      </c>
      <c r="B11" s="22"/>
      <c r="C11" s="23">
        <v>0</v>
      </c>
      <c r="D11" s="23">
        <f>(B23*E$4*E11+C$4*C11)/(B23*E$4+C$4)</f>
        <v>15.70828839216961</v>
      </c>
      <c r="E11" s="23">
        <v>45</v>
      </c>
      <c r="F11" s="23">
        <v>17</v>
      </c>
      <c r="G11" s="23">
        <v>59</v>
      </c>
      <c r="H11" s="24">
        <f t="shared" si="0"/>
        <v>0</v>
      </c>
      <c r="I11" s="24">
        <f t="shared" si="0"/>
        <v>0.007305246550426294</v>
      </c>
      <c r="J11" s="24">
        <f t="shared" si="0"/>
        <v>0.015085484411666107</v>
      </c>
      <c r="K11" s="24">
        <f t="shared" si="0"/>
        <v>0.004342273307790549</v>
      </c>
      <c r="L11" s="24">
        <f t="shared" si="0"/>
        <v>0.012258466652815292</v>
      </c>
    </row>
    <row r="12" spans="1:12" s="17" customFormat="1" ht="12.75" customHeight="1">
      <c r="A12" s="21" t="s">
        <v>17</v>
      </c>
      <c r="B12" s="22"/>
      <c r="C12" s="23">
        <v>0</v>
      </c>
      <c r="D12" s="23">
        <f>(B23*E$4*E12+C$4*C12)/(B23*E$4+C$4)</f>
        <v>299.85377175274874</v>
      </c>
      <c r="E12" s="23">
        <v>859</v>
      </c>
      <c r="F12" s="23">
        <v>25</v>
      </c>
      <c r="G12" s="23">
        <v>3880</v>
      </c>
      <c r="H12" s="24">
        <f t="shared" si="0"/>
        <v>0</v>
      </c>
      <c r="I12" s="24">
        <f t="shared" si="0"/>
        <v>0.13944903970702635</v>
      </c>
      <c r="J12" s="24">
        <f t="shared" si="0"/>
        <v>0.2879651357693597</v>
      </c>
      <c r="K12" s="24">
        <f t="shared" si="0"/>
        <v>0.006385696040868455</v>
      </c>
      <c r="L12" s="24">
        <f t="shared" si="0"/>
        <v>0.8061500103885311</v>
      </c>
    </row>
    <row r="13" spans="1:12" s="17" customFormat="1" ht="15" customHeight="1">
      <c r="A13" s="18" t="s">
        <v>18</v>
      </c>
      <c r="B13" s="19"/>
      <c r="C13" s="15">
        <f>SUM(C14:C15)</f>
        <v>769</v>
      </c>
      <c r="D13" s="15">
        <f>SUM(D14:D15)</f>
        <v>607.3791660983438</v>
      </c>
      <c r="E13" s="15">
        <f>SUM(E14:E15)</f>
        <v>306</v>
      </c>
      <c r="F13" s="15">
        <f>SUM(F14:F15)</f>
        <v>183</v>
      </c>
      <c r="G13" s="15">
        <f>SUM(G14:G15)</f>
        <v>141</v>
      </c>
      <c r="H13" s="20">
        <f t="shared" si="0"/>
        <v>0.4561091340450771</v>
      </c>
      <c r="I13" s="20">
        <f t="shared" si="0"/>
        <v>0.28246581977400814</v>
      </c>
      <c r="J13" s="20">
        <f t="shared" si="0"/>
        <v>0.10258129399932954</v>
      </c>
      <c r="K13" s="20">
        <f t="shared" si="0"/>
        <v>0.04674329501915709</v>
      </c>
      <c r="L13" s="20">
        <f t="shared" si="0"/>
        <v>0.029295657594016207</v>
      </c>
    </row>
    <row r="14" spans="1:12" s="17" customFormat="1" ht="12.75" customHeight="1">
      <c r="A14" s="21" t="s">
        <v>19</v>
      </c>
      <c r="B14" s="22"/>
      <c r="C14" s="23">
        <v>233</v>
      </c>
      <c r="D14" s="23">
        <f>(B23*E$4*E14+C$4*C14)/(B23*E$4+C$4)</f>
        <v>207.86673857252865</v>
      </c>
      <c r="E14" s="23">
        <v>161</v>
      </c>
      <c r="F14" s="23">
        <v>183</v>
      </c>
      <c r="G14" s="23">
        <v>141</v>
      </c>
      <c r="H14" s="24">
        <f t="shared" si="0"/>
        <v>0.13819691577698695</v>
      </c>
      <c r="I14" s="24">
        <f t="shared" si="0"/>
        <v>0.09666984314231788</v>
      </c>
      <c r="J14" s="24">
        <f t="shared" si="0"/>
        <v>0.05397251089507207</v>
      </c>
      <c r="K14" s="24">
        <f t="shared" si="0"/>
        <v>0.04674329501915709</v>
      </c>
      <c r="L14" s="24">
        <f t="shared" si="0"/>
        <v>0.029295657594016207</v>
      </c>
    </row>
    <row r="15" spans="1:12" s="17" customFormat="1" ht="12.75" customHeight="1">
      <c r="A15" s="21" t="s">
        <v>20</v>
      </c>
      <c r="B15" s="22"/>
      <c r="C15" s="23">
        <v>536</v>
      </c>
      <c r="D15" s="23">
        <f>(B23*E$4*E15+C$4*C15)/(B23*E$4+C$4)</f>
        <v>399.5124275258152</v>
      </c>
      <c r="E15" s="23">
        <v>145</v>
      </c>
      <c r="F15" s="23">
        <v>0</v>
      </c>
      <c r="G15" s="23">
        <v>0</v>
      </c>
      <c r="H15" s="24">
        <f t="shared" si="0"/>
        <v>0.31791221826809013</v>
      </c>
      <c r="I15" s="24">
        <f t="shared" si="0"/>
        <v>0.18579597663169026</v>
      </c>
      <c r="J15" s="24">
        <f t="shared" si="0"/>
        <v>0.04860878310425746</v>
      </c>
      <c r="K15" s="24">
        <f t="shared" si="0"/>
        <v>0</v>
      </c>
      <c r="L15" s="24">
        <f t="shared" si="0"/>
        <v>0</v>
      </c>
    </row>
    <row r="16" spans="1:12" s="17" customFormat="1" ht="18" customHeight="1">
      <c r="A16" s="25" t="s">
        <v>21</v>
      </c>
      <c r="B16" s="26"/>
      <c r="C16" s="27" t="s">
        <v>22</v>
      </c>
      <c r="D16" s="27" t="s">
        <v>23</v>
      </c>
      <c r="E16" s="28" t="s">
        <v>24</v>
      </c>
      <c r="F16" s="28" t="str">
        <f>C16</f>
        <v>[A]</v>
      </c>
      <c r="G16" s="28" t="str">
        <f>C16</f>
        <v>[A]</v>
      </c>
      <c r="H16" s="29"/>
      <c r="I16" s="30"/>
      <c r="J16" s="30"/>
      <c r="K16" s="30"/>
      <c r="L16" s="30"/>
    </row>
    <row r="17" spans="1:10" ht="18" customHeight="1">
      <c r="A17" s="31" t="s">
        <v>25</v>
      </c>
      <c r="B17" s="32">
        <v>40388</v>
      </c>
      <c r="C17" s="32"/>
      <c r="D17" s="32"/>
      <c r="E17" s="32"/>
      <c r="F17" s="32"/>
      <c r="G17" s="32"/>
      <c r="H17" s="33"/>
      <c r="I17" s="33"/>
      <c r="J17" s="33"/>
    </row>
    <row r="18" spans="1:12" s="37" customFormat="1" ht="18" customHeight="1">
      <c r="A18" s="34" t="s">
        <v>21</v>
      </c>
      <c r="B18" s="34"/>
      <c r="C18" s="34"/>
      <c r="D18" s="34"/>
      <c r="E18" s="34"/>
      <c r="F18" s="34"/>
      <c r="G18" s="35"/>
      <c r="H18" s="35"/>
      <c r="I18" s="35"/>
      <c r="J18" s="35"/>
      <c r="K18" s="36"/>
      <c r="L18" s="36"/>
    </row>
    <row r="19" spans="1:12" s="40" customFormat="1" ht="24.75" customHeight="1">
      <c r="A19" s="38" t="str">
        <f>C16</f>
        <v>[A]</v>
      </c>
      <c r="B19" s="39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s="40" customFormat="1" ht="24.75" customHeight="1">
      <c r="A20" s="38" t="str">
        <f>D16</f>
        <v>[B]</v>
      </c>
      <c r="B20" s="41" t="s">
        <v>27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0" s="40" customFormat="1" ht="18" customHeight="1">
      <c r="A21" s="38" t="str">
        <f>E16</f>
        <v>[C]</v>
      </c>
      <c r="B21" s="41" t="s">
        <v>28</v>
      </c>
      <c r="C21" s="41"/>
      <c r="D21" s="41"/>
      <c r="E21" s="41"/>
      <c r="F21" s="41"/>
      <c r="G21" s="41"/>
      <c r="H21" s="41"/>
      <c r="I21" s="41"/>
      <c r="J21" s="41"/>
    </row>
    <row r="22" spans="1:12" s="37" customFormat="1" ht="18" customHeight="1">
      <c r="A22" s="42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36"/>
      <c r="L22" s="36"/>
    </row>
    <row r="23" spans="1:10" s="37" customFormat="1" ht="60" customHeight="1">
      <c r="A23" s="43" t="s">
        <v>30</v>
      </c>
      <c r="B23" s="44">
        <f>(21.1-14.5)/(25.2-14.5)</f>
        <v>0.6168224299065422</v>
      </c>
      <c r="C23" s="45" t="s">
        <v>31</v>
      </c>
      <c r="D23" s="45"/>
      <c r="E23" s="45"/>
      <c r="F23" s="41"/>
      <c r="G23" s="41"/>
      <c r="H23" s="41"/>
      <c r="I23" s="41"/>
      <c r="J23" s="41"/>
    </row>
    <row r="24" spans="1:12" s="37" customFormat="1" ht="19.5" customHeight="1">
      <c r="A24" s="42" t="s">
        <v>32</v>
      </c>
      <c r="B24" s="42"/>
      <c r="C24" s="42"/>
      <c r="D24" s="42"/>
      <c r="E24" s="42"/>
      <c r="F24" s="42"/>
      <c r="G24" s="42"/>
      <c r="H24" s="46"/>
      <c r="I24" s="46"/>
      <c r="J24" s="46"/>
      <c r="K24" s="36"/>
      <c r="L24" s="36"/>
    </row>
    <row r="25" spans="1:12" s="47" customFormat="1" ht="48" customHeight="1">
      <c r="A25" s="43" t="s">
        <v>33</v>
      </c>
      <c r="B25" s="45" t="s">
        <v>36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47" customFormat="1" ht="24.75" customHeight="1">
      <c r="A26" s="43" t="s">
        <v>34</v>
      </c>
      <c r="B26" s="45" t="s">
        <v>35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="47" customFormat="1" ht="24.75" customHeight="1">
      <c r="A27" s="43"/>
    </row>
    <row r="28" spans="1:10" s="47" customFormat="1" ht="12.75" customHeight="1">
      <c r="A28" s="48"/>
      <c r="B28" s="48"/>
      <c r="C28" s="49"/>
      <c r="D28" s="49"/>
      <c r="E28" s="49"/>
      <c r="F28" s="49"/>
      <c r="G28" s="49"/>
      <c r="H28" s="49"/>
      <c r="I28" s="49"/>
      <c r="J28" s="49"/>
    </row>
    <row r="29" spans="1:10" s="47" customFormat="1" ht="12.75" customHeight="1">
      <c r="A29" s="48"/>
      <c r="B29" s="48"/>
      <c r="C29" s="49"/>
      <c r="D29" s="49"/>
      <c r="E29" s="49"/>
      <c r="F29" s="49"/>
      <c r="G29" s="49"/>
      <c r="H29" s="49"/>
      <c r="I29" s="49"/>
      <c r="J29" s="49"/>
    </row>
    <row r="30" spans="1:10" s="47" customFormat="1" ht="12.75" customHeight="1">
      <c r="A30" s="48"/>
      <c r="B30" s="48"/>
      <c r="C30" s="49"/>
      <c r="D30" s="49"/>
      <c r="E30" s="49"/>
      <c r="F30" s="49"/>
      <c r="G30" s="49"/>
      <c r="H30" s="49"/>
      <c r="I30" s="49"/>
      <c r="J30" s="49"/>
    </row>
    <row r="31" s="47" customFormat="1" ht="12.75" customHeight="1">
      <c r="A31" s="50"/>
    </row>
    <row r="32" s="47" customFormat="1" ht="12.75" customHeight="1">
      <c r="A32" s="50"/>
    </row>
    <row r="33" s="47" customFormat="1" ht="12.75" customHeight="1">
      <c r="A33" s="50"/>
    </row>
    <row r="34" s="47" customFormat="1" ht="12.75" customHeight="1">
      <c r="A34" s="50"/>
    </row>
    <row r="35" spans="1:9" s="47" customFormat="1" ht="12.75" customHeight="1">
      <c r="A35" s="50"/>
      <c r="H35" s="49"/>
      <c r="I35" s="49"/>
    </row>
    <row r="36" spans="1:9" s="47" customFormat="1" ht="12.75" customHeight="1">
      <c r="A36" s="50"/>
      <c r="H36" s="49"/>
      <c r="I36" s="49"/>
    </row>
    <row r="37" spans="1:9" s="47" customFormat="1" ht="12.75" customHeight="1">
      <c r="A37" s="50"/>
      <c r="H37" s="49"/>
      <c r="I37" s="49"/>
    </row>
  </sheetData>
  <sheetProtection/>
  <mergeCells count="27">
    <mergeCell ref="A24:G24"/>
    <mergeCell ref="B25:L25"/>
    <mergeCell ref="B26:L26"/>
    <mergeCell ref="B17:G17"/>
    <mergeCell ref="B19:L19"/>
    <mergeCell ref="B20:L20"/>
    <mergeCell ref="B21:J21"/>
    <mergeCell ref="A22:J22"/>
    <mergeCell ref="C23:J23"/>
    <mergeCell ref="A12:B12"/>
    <mergeCell ref="A13:B13"/>
    <mergeCell ref="A14:B14"/>
    <mergeCell ref="A15:B15"/>
    <mergeCell ref="A16:B16"/>
    <mergeCell ref="H16:L16"/>
    <mergeCell ref="A6:B6"/>
    <mergeCell ref="A7:B7"/>
    <mergeCell ref="A8:B8"/>
    <mergeCell ref="A9:B9"/>
    <mergeCell ref="A10:B10"/>
    <mergeCell ref="A11:B11"/>
    <mergeCell ref="A1:L1"/>
    <mergeCell ref="A2:B3"/>
    <mergeCell ref="C2:G2"/>
    <mergeCell ref="H2:L2"/>
    <mergeCell ref="A4:B4"/>
    <mergeCell ref="A5:B5"/>
  </mergeCells>
  <printOptions horizontalCentered="1"/>
  <pageMargins left="0.7" right="0.7" top="0.75" bottom="0.75" header="0.3" footer="0.3"/>
  <pageSetup fitToHeight="2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2013-09-12T17:24:49Z</dcterms:created>
  <dcterms:modified xsi:type="dcterms:W3CDTF">2013-09-12T17:29:16Z</dcterms:modified>
  <cp:category/>
  <cp:version/>
  <cp:contentType/>
  <cp:contentStatus/>
</cp:coreProperties>
</file>