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8195" windowHeight="5955" activeTab="0"/>
  </bookViews>
  <sheets>
    <sheet name="Table 3.4.1" sheetId="1" r:id="rId1"/>
    <sheet name="Table 3.4.2" sheetId="2" r:id="rId2"/>
  </sheets>
  <externalReferences>
    <externalReference r:id="rId5"/>
  </externalReferences>
  <definedNames>
    <definedName name="_xlnm.Print_Area" localSheetId="0">'Table 3.4.1'!$A$1:$N$70</definedName>
    <definedName name="_xlnm.Print_Area" localSheetId="1">'Table 3.4.2'!$A$1:$H$28</definedName>
    <definedName name="_xlnm.Print_Titles">#N/A</definedName>
  </definedNames>
  <calcPr fullCalcOnLoad="1"/>
</workbook>
</file>

<file path=xl/sharedStrings.xml><?xml version="1.0" encoding="utf-8"?>
<sst xmlns="http://schemas.openxmlformats.org/spreadsheetml/2006/main" count="151" uniqueCount="111">
  <si>
    <t>Table  3.4.1. Distribution of Tax Expenditures Related to Health Care, 2008-2011</t>
  </si>
  <si>
    <t>[Billions of dollars, except as noted]</t>
  </si>
  <si>
    <t>BENEFICIARY</t>
  </si>
  <si>
    <t>TAX EXPENDITURES (MILLIONS)</t>
  </si>
  <si>
    <t>PERCENT DISTRIBUTION</t>
  </si>
  <si>
    <t>2009 Tax Expenditures</t>
  </si>
  <si>
    <t>GRAND TOTAL</t>
  </si>
  <si>
    <t>Federal Tax Expenditures</t>
  </si>
  <si>
    <t xml:space="preserve">1. Exclusion of employer contributions for medical insurance premiums and medical care </t>
  </si>
  <si>
    <t>Households</t>
  </si>
  <si>
    <t>2. Exclusion of employer contributions for medical insurance premiums and medical care (payroll tax)</t>
  </si>
  <si>
    <t>3. Self-employed medical insurance premiums</t>
  </si>
  <si>
    <t xml:space="preserve">4. Medical Savings Accounts / Health Savings Accounts </t>
  </si>
  <si>
    <t>5. Deductibility of medical expenses</t>
  </si>
  <si>
    <t>6. Exclusion of interest on hospital construction bonds</t>
  </si>
  <si>
    <t>State/Local Gov</t>
  </si>
  <si>
    <t xml:space="preserve"> a. Households</t>
  </si>
  <si>
    <t xml:space="preserve"> b. Businesses</t>
  </si>
  <si>
    <t>Corporations</t>
  </si>
  <si>
    <t xml:space="preserve">7. Deductibility of charitable contributions (health) </t>
  </si>
  <si>
    <t>8. Tax credit for orphan drug research</t>
  </si>
  <si>
    <t xml:space="preserve">9. Special Blue Cross/Blue Shield deduction </t>
  </si>
  <si>
    <t>10. Tax credit for health insurance purchased by certain displaced and retired individuals</t>
  </si>
  <si>
    <t>11. Distributions from retirement plans for premiums for health and long-term care insurance</t>
  </si>
  <si>
    <t>12. State Tax Expenditures (estimated)</t>
  </si>
  <si>
    <t>Subtotal, NHE (Payer) Framework</t>
  </si>
  <si>
    <t>Households (allocates only out-of-pocket subsidies to households)</t>
  </si>
  <si>
    <t>[D]</t>
  </si>
  <si>
    <t>Corporations (allocates all insurance subsidies to private business)</t>
  </si>
  <si>
    <t>[E]</t>
  </si>
  <si>
    <t>Subtotal, Sponsor Framework</t>
  </si>
  <si>
    <t>Households (allocates OOP subsidies &amp; subsidies related to non-employer premiums to households)</t>
  </si>
  <si>
    <t>[F]</t>
  </si>
  <si>
    <t>Corporations (allocates tax exclusion to employers &amp; employees based on their share of premiums)</t>
  </si>
  <si>
    <t>[G]</t>
  </si>
  <si>
    <t>Federal (allocates tax exclusion based on federal share of premiums)</t>
  </si>
  <si>
    <t>[H]</t>
  </si>
  <si>
    <t>State/local (allocates tax exclusion based on state/local government share of premiums)</t>
  </si>
  <si>
    <t>[I]</t>
  </si>
  <si>
    <t>Notes</t>
  </si>
  <si>
    <t>[A]</t>
  </si>
  <si>
    <t>[B]</t>
  </si>
  <si>
    <t>[C]</t>
  </si>
  <si>
    <t>Update:</t>
  </si>
  <si>
    <t>Notes:</t>
  </si>
  <si>
    <t>All 2008 federal tax expenditures reported in Table 19-2 of [S1]. State tax expenditures relate to exclusion of employer contributions for health insurance. Figure estimated from [P1] assuming the ratio of state to federal income tax expenditures for this purpose was the same in 2008 as in 2007.</t>
  </si>
  <si>
    <t>All 2009 federal tax expenditures reported in Table 16-2 of [S2]. State tax expenditures calculated as described in Note [A].</t>
  </si>
  <si>
    <t>All federal tax expenditures reported in Table 17-2 of [S3]. State tax expenditures calculated as described in Note [A]. For 2010 and 2011, the allocation of tax expenditures using the sponsor framework is based on the 2009 distribution of contributions to private health insurance [P2].</t>
  </si>
  <si>
    <t>Figures calculated: Household total = #4 + #5 + #11</t>
  </si>
  <si>
    <t>All remaining tax expenditures would be viewed as subsidies to private corporations in the NHE payer framework.</t>
  </si>
  <si>
    <t>Figures calculated: Household total = #3+ #4 + #5 + #6a + #7A + #10 + #11 + (#1 + #2 + #12) x [P2.1] (see Parameters)</t>
  </si>
  <si>
    <t>Figures calculated: Private corporations total = #6b+ #7b + #8 + #9 + (#1 + #2 + #12) x [P2.2] (see Parameters)</t>
  </si>
  <si>
    <t>Figures calculated: Federal total = (#1 + #2 + #12) x [P2.3] (see Parameters)</t>
  </si>
  <si>
    <t>Figures calculated: State and local total = (#1 + #2 + #12) x [P2.4] (see Parameters)</t>
  </si>
  <si>
    <t>Parameters:</t>
  </si>
  <si>
    <t>[P1]</t>
  </si>
  <si>
    <t>2008 Tax expenditures related to tax exclusion for employer-provided health benefits (billions of dollars)</t>
  </si>
  <si>
    <t xml:space="preserve">Federal </t>
  </si>
  <si>
    <t>State</t>
  </si>
  <si>
    <t>Ratio: state to federal</t>
  </si>
  <si>
    <t>Source: [S4]</t>
  </si>
  <si>
    <t>[P2]</t>
  </si>
  <si>
    <t>Contributions to private HI</t>
  </si>
  <si>
    <t>Employers</t>
  </si>
  <si>
    <t>Private business</t>
  </si>
  <si>
    <t>Federal</t>
  </si>
  <si>
    <t>State/local</t>
  </si>
  <si>
    <t>Employees</t>
  </si>
  <si>
    <t>Distribution of tax exclusion</t>
  </si>
  <si>
    <t>[P2.1]</t>
  </si>
  <si>
    <t>Households (employees)</t>
  </si>
  <si>
    <t>[P2.2]</t>
  </si>
  <si>
    <t>[P2.3]</t>
  </si>
  <si>
    <t>Federal employees</t>
  </si>
  <si>
    <t>[P2.4]</t>
  </si>
  <si>
    <t>State/local employees</t>
  </si>
  <si>
    <t>Source: [S5]</t>
  </si>
  <si>
    <t xml:space="preserve">Sources: </t>
  </si>
  <si>
    <t>[S1]</t>
  </si>
  <si>
    <r>
      <rPr>
        <b/>
        <sz val="8"/>
        <rFont val="News Gothic Condensed"/>
        <family val="0"/>
      </rPr>
      <t xml:space="preserve">Executive Office of the President, Office of Management and Budget. </t>
    </r>
    <r>
      <rPr>
        <i/>
        <sz val="8"/>
        <rFont val="News Gothic Condensed"/>
        <family val="0"/>
      </rPr>
      <t>Analytical Perspectives, Budget of the United States Government, FY2010.</t>
    </r>
    <r>
      <rPr>
        <sz val="8"/>
        <rFont val="News Gothic Condensed"/>
        <family val="0"/>
      </rPr>
      <t xml:space="preserve"> Available at: http://www.gpoaccess.gov/usbudget/fy10/pdf/spec.pdf.  (accessed July 26, 2011).</t>
    </r>
  </si>
  <si>
    <t>[S2]</t>
  </si>
  <si>
    <r>
      <rPr>
        <b/>
        <sz val="8"/>
        <rFont val="News Gothic Condensed"/>
        <family val="0"/>
      </rPr>
      <t>Executive Office of the President, Office of Management and Budget</t>
    </r>
    <r>
      <rPr>
        <sz val="8"/>
        <rFont val="News Gothic Condensed"/>
        <family val="0"/>
      </rPr>
      <t xml:space="preserve">. </t>
    </r>
    <r>
      <rPr>
        <i/>
        <sz val="8"/>
        <rFont val="News Gothic Condensed"/>
        <family val="0"/>
      </rPr>
      <t>Analytical Perspectives, Budget of the United States Government, FY2011</t>
    </r>
    <r>
      <rPr>
        <sz val="8"/>
        <rFont val="News Gothic Condensed"/>
        <family val="0"/>
      </rPr>
      <t>. Available at: http://www.gpoaccess.gov/usbudget/fy11/pdf/spec.pdf.  (accessed July 26, 2011).</t>
    </r>
  </si>
  <si>
    <r>
      <rPr>
        <b/>
        <sz val="8"/>
        <rFont val="News Gothic Condensed"/>
        <family val="0"/>
      </rPr>
      <t>Center for Health Policy</t>
    </r>
    <r>
      <rPr>
        <sz val="8"/>
        <rFont val="News Gothic Condensed"/>
        <family val="0"/>
      </rPr>
      <t xml:space="preserve">. </t>
    </r>
    <r>
      <rPr>
        <i/>
        <sz val="8"/>
        <rFont val="News Gothic Condensed"/>
        <family val="0"/>
      </rPr>
      <t>Table  1.2a.  U.S. GDP, Total Expenditures, Total Revenues and Health Expenditures by Level of Government: 1929 to 2020</t>
    </r>
    <r>
      <rPr>
        <sz val="8"/>
        <rFont val="News Gothic Condensed"/>
        <family val="0"/>
      </rPr>
      <t>. Durham: Duke University, March 5, 2010.</t>
    </r>
  </si>
  <si>
    <t>[S3]</t>
  </si>
  <si>
    <r>
      <rPr>
        <b/>
        <sz val="8"/>
        <rFont val="News Gothic Condensed"/>
        <family val="0"/>
      </rPr>
      <t>Executive Office of the President, Office of Management and Budget</t>
    </r>
    <r>
      <rPr>
        <sz val="8"/>
        <rFont val="News Gothic Condensed"/>
        <family val="0"/>
      </rPr>
      <t xml:space="preserve">. Table 17-2.  ESTIMATES OF TAX EXPENDITURES FOR THE CORPORATE AND INDIVIDUAL INCOME TAXES FOR FISCAL YEARS 2010-2016 from </t>
    </r>
    <r>
      <rPr>
        <i/>
        <sz val="8"/>
        <rFont val="News Gothic Condensed"/>
        <family val="0"/>
      </rPr>
      <t>Analytical Perspectives, Budget of the United States Government, FY2012</t>
    </r>
    <r>
      <rPr>
        <sz val="8"/>
        <rFont val="News Gothic Condensed"/>
        <family val="0"/>
      </rPr>
      <t>. Available at: http://www.whitehouse.gov/sites/default/files/omb/budget/fy2012/assets/teb2012.xls.  (accessed July 26, 2011).</t>
    </r>
  </si>
  <si>
    <t>[S4]</t>
  </si>
  <si>
    <r>
      <rPr>
        <b/>
        <sz val="8"/>
        <rFont val="News Gothic Condensed"/>
        <family val="0"/>
      </rPr>
      <t>Sheils, John</t>
    </r>
    <r>
      <rPr>
        <sz val="8"/>
        <rFont val="News Gothic Condensed"/>
        <family val="0"/>
      </rPr>
      <t xml:space="preserve">. </t>
    </r>
    <r>
      <rPr>
        <i/>
        <sz val="8"/>
        <rFont val="News Gothic Condensed"/>
        <family val="0"/>
      </rPr>
      <t>The Tax Expenditure for Health: Update for 2007</t>
    </r>
    <r>
      <rPr>
        <sz val="8"/>
        <rFont val="News Gothic Condensed"/>
        <family val="0"/>
      </rPr>
      <t>. The Lewin Group, April 29, 2008. Available at: http://www.newamerica.net/files/SheilsPPT.pdf (accessed October 13, 2010).</t>
    </r>
  </si>
  <si>
    <t>[S5]</t>
  </si>
  <si>
    <r>
      <rPr>
        <b/>
        <sz val="8"/>
        <rFont val="News Gothic Condensed"/>
        <family val="0"/>
      </rPr>
      <t xml:space="preserve">U.S. Department of Health and Human Services, Centers for Medicare and Medicaid Services.   </t>
    </r>
    <r>
      <rPr>
        <i/>
        <sz val="8"/>
        <rFont val="News Gothic Condensed"/>
        <family val="0"/>
      </rPr>
      <t>Sponsors of Health Care Costs: Private Business, Households, and Governments, 1987 - 2009</t>
    </r>
    <r>
      <rPr>
        <sz val="8"/>
        <rFont val="News Gothic Condensed"/>
        <family val="0"/>
      </rPr>
      <t>. Available at: http://www.cms.gov/NationalHealthExpendData/downloads/bhg09.pdf (accessed July 28, 2011).</t>
    </r>
  </si>
  <si>
    <t>Linked Tables: None</t>
  </si>
  <si>
    <t>Table  3.4.2. Distribution of National Health Expenditures by Source of Revenue, 2009</t>
  </si>
  <si>
    <t>TOTAL</t>
  </si>
  <si>
    <t>BY SOURCE</t>
  </si>
  <si>
    <t>EXPENDITURES (BILLIONS OF DOLLARS)</t>
  </si>
  <si>
    <t>National health expenditures (NHE) by sponsor</t>
  </si>
  <si>
    <t>+ Tax expenditures, sponsor framework</t>
  </si>
  <si>
    <t>= NHE by sponsor accounting for tax expenditures</t>
  </si>
  <si>
    <t>NHE by Payer</t>
  </si>
  <si>
    <t>+ Tax Expenditures, payer framework</t>
  </si>
  <si>
    <t>= NHE by Payer Accounting for Tax Expenditures</t>
  </si>
  <si>
    <t>NHE by sponsor accounting for tax expenditures</t>
  </si>
  <si>
    <t>NHE by Payer Accounting for Tax Expenditures</t>
  </si>
  <si>
    <t>All figures reported in Table 1 of [S4]. In the sponsor view of health spending, households pay for a) the employee contribution to private group health insurance premiums and individual policy premiums; b) employee and self-employment payroll tax contributions and voluntary premiums paid to Medicare Hospital Insurance Trust Fund (Part A) ; c) premiums paid by individuals to Medicare Supplementary Medical Insurance trust fund (Part B); and d) out-of-pocket spending (including deductibles or other cost sharing associated with third party coverage). Private business pays for a) employer contributions to private health insurance premiums; b) employer contributions to Medicare Part A; c) workers compensation; d) temporary disability insurance; and e) worksite health care. Added to this are other private revenues: philanthropy, structures and equipment and other non-patient revenues (e.g., from operation of cafeterias, gift shops, and educational programs). The federal government pays for a) employer contribution to private health insurance premiums for federal employees and retirees; b) employer contribution to Medicare Part A; c) Medicare expenses financed through general fund revenues excluding Medicare buy-in premiums paid by Medicaid; d) federal share of Medicaid, including Medicare buy-in premiums; e) federal share of other programs including Maternal Child and Health, Vocational Rehabilitation, Substance Abuse and Mental Health Services Administration, Indian Health Services, Department of Defense, Department of Veterans Affairs, CHIP, Public Health Activities, federal workers' compensation, investment (research, structures and equipment) and COBRA subsidies. State and local governments pay for a) employer contribution to private health insurance premiums for federal employees and retirees; b) employer contribution to Medicare Part A; c) state/local share of Medicaid; d) other public and general assistance, maternal and child health, vocational rehabilitation, public health activities, hospital subsidies, other state and local programs, state phase-down payments and investment  (research, structures and equipment). See [S2] for further details.</t>
  </si>
  <si>
    <t>All figures reported in [S1]. Negative figures denote subsidies. Figures for federal government equal federal tax expenditures shown in row 2 of [S1] minus subsidy to federal government under sponsor framework shown at bottom of the same table; figures for state and local government are calculated in a parallel fashion.</t>
  </si>
  <si>
    <t>All figures calculated: Total = NHE by Sponsor + Tax Expenditures, Sponsor Framework</t>
  </si>
  <si>
    <t>All figures reported in [S3]. The traditional NHEA structure includes measures of spending for sources that pay for health care services. These sources generally define an entity, usually a third party insurer that is responsible for paying the health care bill. These funding sources are broadly classified into private health insurance, out-of-pocket spending, specific government programs such as Medicare and Medicaid, and other payers such as DVA (Department of Veterans Affairs), DOD (Department of Defense), and Maternal Child and Health, among others [S2]. Thus, in the payer view, households pay only for out-of-pocket spending. Private businesses pay for a) private health insurance; b) worksite health care; c) other private revenues; and d) the private share of investment (research, structures and equipment). The federal government pays for a) Medicare; b) the federal share of Medicaid; c) the federal share of CHIP; d) DVA; e) DOD; f)  Indian Health Services; g) the federal share of maternal and child health, vocational rehabilitation and public health activities; h) SAMHSA; i) other federal programs; and j) the federal share of investment. State and local government pays for  a) the state/local share of Medicaid; b) the state/local share of CHIP; c) the state/local share of maternal and child health, vocational rehabilitation and public health activities; d) general assistance; e) school health; f) other state/local programs; and g) the state/local share of investment. The traditional NHE breakdown does not separately break out amounts of workers compensation that fall under the federal workers compensation law, that are paid under state-mandated workers' compensation or are paid through privately purchased workers' compensation that exceeds required amounts. Since workers' compensation is mandated in all states, expenditures were were allocated to state/local government.</t>
  </si>
  <si>
    <t>All figures reported in [S1]. Negative figures denote subsidies. Figures for households include only subsidies for out-of-pocket spending. All remaining subsidies are allocated to private businesses. The figure for the federal government equals federal tax expenditures shown in row 2 of [S1]; there is no offsetting subsidy for the tax exclusion since in the payer view, that essentially is a subsidy to private health insurance and is therefore captured under private businesses.  The same logic applies to state/local tax expenditures.</t>
  </si>
  <si>
    <r>
      <rPr>
        <b/>
        <sz val="8"/>
        <rFont val="News Gothic Condensed"/>
        <family val="0"/>
      </rPr>
      <t>Duke University, Center for Health Policy and Inequalities Research</t>
    </r>
    <r>
      <rPr>
        <sz val="8"/>
        <rFont val="News Gothic Condensed"/>
        <family val="0"/>
      </rPr>
      <t>. Table  3.4.1. Distribution of Tax Expenditures Related to Health Care, 2008-2011. Durham: Duke University, July 28, 2011.</t>
    </r>
  </si>
  <si>
    <r>
      <rPr>
        <b/>
        <sz val="8"/>
        <rFont val="News Gothic Condensed"/>
        <family val="0"/>
      </rPr>
      <t xml:space="preserve">U.S. Department of Health and Human Services, Centers for Medicare and Medicaid Services.  </t>
    </r>
    <r>
      <rPr>
        <i/>
        <sz val="8"/>
        <rFont val="News Gothic Condensed"/>
        <family val="0"/>
      </rPr>
      <t>Methodology for Estimates by Sponsor</t>
    </r>
    <r>
      <rPr>
        <sz val="8"/>
        <rFont val="News Gothic Condensed"/>
        <family val="0"/>
      </rPr>
      <t>. Available at: http://www.cms.gov/NationalHealthExpendData/downloads/bhg_methodology_09.pdf (accessed July 21, 2011).</t>
    </r>
  </si>
  <si>
    <r>
      <rPr>
        <b/>
        <sz val="8"/>
        <rFont val="News Gothic Condensed"/>
        <family val="0"/>
      </rPr>
      <t xml:space="preserve">U.S. Department of Health and Human Services, Centers for Medicare and Medicaid Services.   </t>
    </r>
    <r>
      <rPr>
        <i/>
        <sz val="8"/>
        <rFont val="News Gothic Condensed"/>
        <family val="0"/>
      </rPr>
      <t>National Health Expenditures by Type of Service and Source of Funds:  Calendar Years 1960 to 2009</t>
    </r>
    <r>
      <rPr>
        <sz val="8"/>
        <rFont val="News Gothic Condensed"/>
        <family val="0"/>
      </rPr>
      <t>. Available at: http://www.cms.gov/NationalHealthExpendData/downloads/nhe2009.zip (accessed July 28, 2011).</t>
    </r>
  </si>
  <si>
    <t>Linked Tables: Table 3.4.1</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</si>
</sst>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_(* #,##0.0_);_(* \(#,##0.0\);_(* &quot;-&quot;??_);_(@_)"/>
    <numFmt numFmtId="168" formatCode="0.0"/>
    <numFmt numFmtId="169" formatCode="#,##0.000"/>
    <numFmt numFmtId="170" formatCode="##0.0;\-##0.0;0.0;"/>
    <numFmt numFmtId="171" formatCode="\ \.\.;\ \.\.;\ \.\.;\ \.\."/>
    <numFmt numFmtId="172" formatCode="##0.0\ \(\d\);\-##0.0\ \(\d\);0.0\ \(\d\);\ \(\d\)"/>
    <numFmt numFmtId="173" formatCode="##0.0\ \e;\-##0.0\ \e;0.0\ \e;\ \e"/>
    <numFmt numFmtId="174" formatCode="##0.0\ \|;\-##0.0\ \|;0.0\ \|;\ \|"/>
  </numFmts>
  <fonts count="58">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name val="News Gothic Condensed"/>
      <family val="0"/>
    </font>
    <font>
      <sz val="8"/>
      <name val="News Gothic Condensed"/>
      <family val="2"/>
    </font>
    <font>
      <b/>
      <i/>
      <sz val="8"/>
      <name val="News Gothic Condensed"/>
      <family val="0"/>
    </font>
    <font>
      <i/>
      <sz val="8"/>
      <name val="News Gothic Condensed"/>
      <family val="0"/>
    </font>
    <font>
      <sz val="11"/>
      <name val="Arial"/>
      <family val="2"/>
    </font>
    <font>
      <sz val="10"/>
      <name val="Arial"/>
      <family val="2"/>
    </font>
    <font>
      <sz val="14"/>
      <color indexed="10"/>
      <name val="News Gothic Condensed"/>
      <family val="0"/>
    </font>
    <font>
      <sz val="10"/>
      <color indexed="8"/>
      <name val="Arial"/>
      <family val="2"/>
    </font>
    <font>
      <sz val="12"/>
      <name val="SWISS"/>
      <family val="0"/>
    </font>
    <font>
      <u val="single"/>
      <sz val="7.5"/>
      <color indexed="12"/>
      <name val="Arial"/>
      <family val="2"/>
    </font>
    <font>
      <u val="single"/>
      <sz val="10"/>
      <color indexed="12"/>
      <name val="Arial"/>
      <family val="2"/>
    </font>
    <font>
      <u val="single"/>
      <sz val="12"/>
      <color indexed="12"/>
      <name val="Arial"/>
      <family val="2"/>
    </font>
    <font>
      <sz val="12"/>
      <name val="Arial"/>
      <family val="2"/>
    </font>
    <font>
      <sz val="8"/>
      <color indexed="8"/>
      <name val="Calibri"/>
      <family val="2"/>
    </font>
    <font>
      <sz val="7"/>
      <name val="Arial"/>
      <family val="2"/>
    </font>
    <font>
      <b/>
      <sz val="12"/>
      <name val="Arial"/>
      <family val="2"/>
    </font>
    <font>
      <i/>
      <sz val="10"/>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8"/>
      <color theme="1"/>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b/>
      <sz val="10"/>
      <color theme="1"/>
      <name val="Arial"/>
      <family val="2"/>
    </font>
    <font>
      <sz val="11"/>
      <color rgb="FFFF0000"/>
      <name val="Calibri"/>
      <family val="2"/>
    </font>
    <font>
      <sz val="14"/>
      <color rgb="FFFF0000"/>
      <name val="News Gothic Condensed"/>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color indexed="63"/>
      </left>
      <right>
        <color indexed="63"/>
      </right>
      <top>
        <color indexed="63"/>
      </top>
      <bottom style="thick">
        <color rgb="FF3366FF"/>
      </bottom>
    </border>
    <border>
      <left>
        <color indexed="63"/>
      </left>
      <right>
        <color indexed="63"/>
      </right>
      <top style="thick">
        <color rgb="FF3366FF"/>
      </top>
      <bottom>
        <color indexed="63"/>
      </bottom>
    </border>
    <border>
      <left>
        <color indexed="63"/>
      </left>
      <right>
        <color indexed="63"/>
      </right>
      <top style="thin">
        <color theme="4"/>
      </top>
      <bottom style="double">
        <color theme="4"/>
      </bottom>
    </border>
    <border>
      <left/>
      <right/>
      <top/>
      <bottom style="thin"/>
    </border>
    <border>
      <left/>
      <right/>
      <top style="thin"/>
      <bottom/>
    </border>
    <border>
      <left/>
      <right style="thin"/>
      <top style="thin"/>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bottom style="thin"/>
    </border>
    <border>
      <left/>
      <right style="thin"/>
      <top/>
      <bottom style="thin"/>
    </border>
    <border>
      <left style="thin"/>
      <right style="thin"/>
      <top/>
      <bottom style="thin"/>
    </border>
    <border>
      <left style="thin"/>
      <right style="thin"/>
      <top style="thin"/>
      <bottom style="thin"/>
    </border>
    <border>
      <left style="thin"/>
      <right/>
      <top/>
      <bottom/>
    </border>
    <border>
      <left/>
      <right style="thin"/>
      <top/>
      <bottom/>
    </border>
    <border>
      <left style="thin"/>
      <right style="thin"/>
      <top/>
      <bottom/>
    </border>
    <border>
      <left/>
      <right/>
      <top/>
      <bottom style="hair"/>
    </border>
    <border>
      <left/>
      <right style="thin"/>
      <top/>
      <bottom style="hair"/>
    </border>
    <border>
      <left style="thin"/>
      <right style="thin"/>
      <top/>
      <bottom style="hair"/>
    </border>
    <border>
      <left style="thin"/>
      <right/>
      <top/>
      <bottom style="hair"/>
    </border>
    <border>
      <left style="thin"/>
      <right/>
      <top style="thin"/>
      <bottom/>
    </border>
    <border>
      <left/>
      <right/>
      <top style="thick"/>
      <bottom/>
    </border>
    <border>
      <left style="thin"/>
      <right style="thin"/>
      <top style="thick"/>
      <bottom/>
    </border>
    <border>
      <left/>
      <right/>
      <top style="thick"/>
      <bottom style="thin"/>
    </border>
  </borders>
  <cellStyleXfs count="1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3"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30" fillId="0" borderId="0">
      <alignment/>
      <protection/>
    </xf>
    <xf numFmtId="0" fontId="23" fillId="0" borderId="0">
      <alignment/>
      <protection/>
    </xf>
    <xf numFmtId="0" fontId="26" fillId="0" borderId="0">
      <alignment/>
      <protection/>
    </xf>
    <xf numFmtId="0" fontId="23" fillId="0" borderId="0">
      <alignment/>
      <protection/>
    </xf>
    <xf numFmtId="0" fontId="50" fillId="0" borderId="0">
      <alignment/>
      <protection/>
    </xf>
    <xf numFmtId="0" fontId="30"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30" fillId="0" borderId="0">
      <alignment/>
      <protection/>
    </xf>
    <xf numFmtId="0" fontId="51" fillId="0" borderId="0">
      <alignment/>
      <protection/>
    </xf>
    <xf numFmtId="0" fontId="23" fillId="0" borderId="0">
      <alignment/>
      <protection/>
    </xf>
    <xf numFmtId="0" fontId="23" fillId="0" borderId="0" applyFill="0">
      <alignment/>
      <protection/>
    </xf>
    <xf numFmtId="0" fontId="23" fillId="0" borderId="0" applyFill="0">
      <alignment/>
      <protection/>
    </xf>
    <xf numFmtId="0" fontId="23"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9" fontId="23" fillId="0" borderId="0" applyFont="0" applyFill="0" applyBorder="0" applyAlignment="0" applyProtection="0"/>
    <xf numFmtId="9" fontId="25" fillId="0" borderId="0" applyFont="0" applyFill="0" applyBorder="0" applyAlignment="0" applyProtection="0"/>
    <xf numFmtId="0" fontId="0" fillId="0" borderId="0" applyNumberFormat="0" applyFont="0" applyFill="0" applyBorder="0" applyProtection="0">
      <alignment horizontal="left" vertical="center"/>
    </xf>
    <xf numFmtId="0" fontId="32" fillId="0" borderId="9" applyNumberFormat="0" applyFill="0" applyProtection="0">
      <alignment horizontal="left" vertical="center" wrapText="1"/>
    </xf>
    <xf numFmtId="170" fontId="32" fillId="0" borderId="9" applyFill="0" applyProtection="0">
      <alignment horizontal="right" vertical="center" wrapText="1"/>
    </xf>
    <xf numFmtId="171" fontId="32" fillId="0" borderId="9" applyFill="0" applyProtection="0">
      <alignment horizontal="right" vertical="center" wrapText="1"/>
    </xf>
    <xf numFmtId="0" fontId="32" fillId="0" borderId="0" applyNumberFormat="0" applyFill="0" applyBorder="0" applyProtection="0">
      <alignment horizontal="left" vertical="center" wrapText="1"/>
    </xf>
    <xf numFmtId="0" fontId="32" fillId="0" borderId="0" applyNumberFormat="0" applyFill="0" applyBorder="0" applyProtection="0">
      <alignment horizontal="left" vertical="center" wrapText="1"/>
    </xf>
    <xf numFmtId="170" fontId="32" fillId="0" borderId="0" applyFill="0" applyBorder="0" applyProtection="0">
      <alignment horizontal="right" vertical="center" wrapText="1"/>
    </xf>
    <xf numFmtId="171" fontId="32" fillId="0" borderId="0" applyFill="0" applyBorder="0" applyProtection="0">
      <alignment horizontal="right" vertical="center" wrapText="1"/>
    </xf>
    <xf numFmtId="172" fontId="32" fillId="0" borderId="0" applyFill="0" applyBorder="0" applyProtection="0">
      <alignment horizontal="right" vertical="center" wrapText="1"/>
    </xf>
    <xf numFmtId="173" fontId="32" fillId="0" borderId="0" applyFill="0" applyBorder="0" applyProtection="0">
      <alignment horizontal="right" vertical="center" wrapText="1"/>
    </xf>
    <xf numFmtId="174" fontId="32" fillId="0" borderId="0" applyFill="0" applyBorder="0" applyProtection="0">
      <alignment horizontal="right" vertical="center" wrapText="1"/>
    </xf>
    <xf numFmtId="0" fontId="23" fillId="0" borderId="0" applyNumberFormat="0" applyFill="0" applyBorder="0" applyAlignment="0" applyProtection="0"/>
    <xf numFmtId="0" fontId="32" fillId="0" borderId="10" applyNumberFormat="0" applyFill="0" applyProtection="0">
      <alignment horizontal="left" vertical="center" wrapText="1"/>
    </xf>
    <xf numFmtId="0" fontId="32" fillId="0" borderId="10" applyNumberFormat="0" applyFill="0" applyProtection="0">
      <alignment horizontal="left" vertical="center" wrapText="1"/>
    </xf>
    <xf numFmtId="170" fontId="32" fillId="0" borderId="10" applyFill="0" applyProtection="0">
      <alignment horizontal="right" vertical="center" wrapText="1"/>
    </xf>
    <xf numFmtId="171" fontId="32" fillId="0" borderId="10" applyFill="0" applyProtection="0">
      <alignment horizontal="right" vertical="center" wrapText="1"/>
    </xf>
    <xf numFmtId="0" fontId="23" fillId="0" borderId="0" applyNumberFormat="0" applyFill="0" applyBorder="0" applyProtection="0">
      <alignment horizontal="left" vertical="center" wrapText="1"/>
    </xf>
    <xf numFmtId="0" fontId="23" fillId="0" borderId="0" applyNumberFormat="0" applyFill="0" applyBorder="0" applyProtection="0">
      <alignment vertical="center" wrapText="1"/>
    </xf>
    <xf numFmtId="0" fontId="23" fillId="0" borderId="0" applyNumberFormat="0" applyFill="0" applyBorder="0" applyProtection="0">
      <alignment vertical="center" wrapText="1"/>
    </xf>
    <xf numFmtId="0" fontId="23" fillId="0" borderId="0" applyNumberFormat="0" applyFill="0" applyBorder="0" applyProtection="0">
      <alignment horizontal="left" vertical="center" wrapText="1"/>
    </xf>
    <xf numFmtId="0" fontId="23" fillId="0" borderId="0" applyNumberFormat="0" applyFill="0" applyBorder="0" applyProtection="0">
      <alignment vertical="center" wrapText="1"/>
    </xf>
    <xf numFmtId="0" fontId="23" fillId="0" borderId="0" applyNumberFormat="0" applyFill="0" applyBorder="0" applyProtection="0">
      <alignment horizontal="left" vertical="center" wrapText="1"/>
    </xf>
    <xf numFmtId="0" fontId="33" fillId="0" borderId="0" applyNumberFormat="0" applyFill="0" applyBorder="0" applyProtection="0">
      <alignment horizontal="left" vertical="center" wrapText="1"/>
    </xf>
    <xf numFmtId="0" fontId="23"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33" fillId="0" borderId="0" applyNumberFormat="0" applyFill="0" applyBorder="0" applyProtection="0">
      <alignment horizontal="left" vertical="center" wrapText="1"/>
    </xf>
    <xf numFmtId="0" fontId="34" fillId="0" borderId="0" applyNumberFormat="0" applyFill="0" applyBorder="0" applyProtection="0">
      <alignment vertical="center" wrapText="1"/>
    </xf>
    <xf numFmtId="0" fontId="0" fillId="0" borderId="11" applyNumberFormat="0" applyFont="0" applyFill="0" applyProtection="0">
      <alignment horizontal="center" vertical="center" wrapText="1"/>
    </xf>
    <xf numFmtId="0" fontId="33" fillId="0" borderId="11" applyNumberFormat="0" applyFill="0" applyProtection="0">
      <alignment horizontal="center" vertical="center" wrapText="1"/>
    </xf>
    <xf numFmtId="0" fontId="33" fillId="0" borderId="11" applyNumberFormat="0" applyFill="0" applyProtection="0">
      <alignment horizontal="center" vertical="center" wrapText="1"/>
    </xf>
    <xf numFmtId="0" fontId="32" fillId="0" borderId="9" applyNumberFormat="0" applyFill="0" applyProtection="0">
      <alignment horizontal="left" vertical="center" wrapText="1"/>
    </xf>
    <xf numFmtId="0" fontId="53" fillId="0" borderId="0" applyNumberFormat="0" applyFill="0" applyBorder="0" applyAlignment="0" applyProtection="0"/>
    <xf numFmtId="0" fontId="54" fillId="0" borderId="12" applyNumberFormat="0" applyFill="0" applyAlignment="0" applyProtection="0"/>
    <xf numFmtId="0" fontId="55" fillId="0" borderId="12" applyNumberFormat="0" applyFill="0" applyAlignment="0" applyProtection="0"/>
    <xf numFmtId="0" fontId="56" fillId="0" borderId="0" applyNumberFormat="0" applyFill="0" applyBorder="0" applyAlignment="0" applyProtection="0"/>
  </cellStyleXfs>
  <cellXfs count="137">
    <xf numFmtId="0" fontId="0" fillId="0" borderId="0" xfId="0" applyFont="1" applyAlignment="1">
      <alignment/>
    </xf>
    <xf numFmtId="0" fontId="18" fillId="0" borderId="0" xfId="0" applyFont="1" applyBorder="1" applyAlignment="1">
      <alignment horizontal="center" vertical="center" wrapText="1"/>
    </xf>
    <xf numFmtId="0" fontId="18" fillId="0" borderId="13" xfId="0" applyFont="1" applyBorder="1" applyAlignment="1">
      <alignment horizontal="center" vertical="top"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8" xfId="0" applyFont="1" applyBorder="1" applyAlignment="1">
      <alignment horizontal="center" vertical="center" wrapText="1"/>
    </xf>
    <xf numFmtId="0" fontId="18" fillId="0" borderId="14"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18" fillId="0" borderId="0" xfId="0" applyFont="1" applyBorder="1" applyAlignment="1">
      <alignment horizontal="left" vertical="center" wrapText="1"/>
    </xf>
    <xf numFmtId="164" fontId="18" fillId="0" borderId="16" xfId="47" applyNumberFormat="1" applyFont="1" applyBorder="1" applyAlignment="1">
      <alignment horizontal="right" wrapText="1"/>
    </xf>
    <xf numFmtId="165" fontId="18" fillId="0" borderId="24" xfId="82" applyNumberFormat="1" applyFont="1" applyBorder="1" applyAlignment="1">
      <alignment horizontal="right" wrapText="1"/>
    </xf>
    <xf numFmtId="0" fontId="54" fillId="0" borderId="0" xfId="0" applyFont="1" applyAlignment="1">
      <alignment/>
    </xf>
    <xf numFmtId="0" fontId="18" fillId="0" borderId="0" xfId="0" applyFont="1" applyBorder="1" applyAlignment="1">
      <alignment horizontal="left" vertical="center" wrapText="1" indent="1"/>
    </xf>
    <xf numFmtId="0" fontId="18" fillId="0" borderId="0" xfId="0" applyFont="1" applyBorder="1" applyAlignment="1">
      <alignment horizontal="left" vertical="center" wrapText="1" indent="1"/>
    </xf>
    <xf numFmtId="0" fontId="18" fillId="0" borderId="25" xfId="0" applyFont="1" applyBorder="1" applyAlignment="1">
      <alignment horizontal="left" vertical="center" wrapText="1" indent="1"/>
    </xf>
    <xf numFmtId="3" fontId="18" fillId="0" borderId="26" xfId="0" applyNumberFormat="1" applyFont="1" applyBorder="1" applyAlignment="1">
      <alignment horizontal="right" wrapText="1"/>
    </xf>
    <xf numFmtId="0" fontId="19" fillId="0" borderId="0" xfId="0" applyFont="1" applyBorder="1" applyAlignment="1">
      <alignment horizontal="left" vertical="center" wrapText="1" indent="2"/>
    </xf>
    <xf numFmtId="0" fontId="19" fillId="0" borderId="25" xfId="0" applyFont="1" applyBorder="1" applyAlignment="1">
      <alignment horizontal="left" vertical="center" wrapText="1" indent="2"/>
    </xf>
    <xf numFmtId="0" fontId="19" fillId="0" borderId="0" xfId="0" applyFont="1" applyBorder="1" applyAlignment="1">
      <alignment horizontal="left" vertical="center" wrapText="1" indent="2"/>
    </xf>
    <xf numFmtId="166" fontId="19" fillId="0" borderId="26" xfId="42" applyNumberFormat="1" applyFont="1" applyBorder="1" applyAlignment="1">
      <alignment horizontal="right" vertical="center" wrapText="1"/>
    </xf>
    <xf numFmtId="165" fontId="19" fillId="0" borderId="24" xfId="82" applyNumberFormat="1" applyFont="1" applyBorder="1" applyAlignment="1">
      <alignment horizontal="right" wrapText="1"/>
    </xf>
    <xf numFmtId="0" fontId="19" fillId="0" borderId="0" xfId="0" applyFont="1" applyBorder="1" applyAlignment="1">
      <alignment horizontal="left" vertical="center" wrapText="1" indent="3"/>
    </xf>
    <xf numFmtId="0" fontId="19" fillId="0" borderId="0" xfId="0" applyFont="1" applyBorder="1" applyAlignment="1">
      <alignment horizontal="left" vertical="center" wrapText="1" indent="3"/>
    </xf>
    <xf numFmtId="0" fontId="19" fillId="0" borderId="25" xfId="0" applyFont="1" applyBorder="1" applyAlignment="1">
      <alignment horizontal="left" vertical="center" wrapText="1" indent="3"/>
    </xf>
    <xf numFmtId="165" fontId="19" fillId="0" borderId="24" xfId="82" applyNumberFormat="1" applyFont="1" applyFill="1" applyBorder="1" applyAlignment="1">
      <alignment horizontal="right" wrapText="1"/>
    </xf>
    <xf numFmtId="0" fontId="19" fillId="0" borderId="25" xfId="0" applyFont="1" applyBorder="1" applyAlignment="1">
      <alignment horizontal="left" vertical="center" wrapText="1" indent="2"/>
    </xf>
    <xf numFmtId="0" fontId="18" fillId="0" borderId="27" xfId="0" applyFont="1" applyBorder="1" applyAlignment="1">
      <alignment horizontal="left" vertical="center" wrapText="1" inden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18" fillId="0" borderId="29" xfId="0" applyFont="1" applyBorder="1" applyAlignment="1">
      <alignment horizontal="left" vertical="center" wrapText="1"/>
    </xf>
    <xf numFmtId="3" fontId="20" fillId="0" borderId="29" xfId="0" applyNumberFormat="1" applyFont="1" applyBorder="1" applyAlignment="1">
      <alignment horizontal="right" wrapText="1"/>
    </xf>
    <xf numFmtId="165" fontId="18" fillId="0" borderId="29" xfId="82" applyNumberFormat="1" applyFont="1" applyBorder="1" applyAlignment="1">
      <alignment horizontal="right" wrapText="1"/>
    </xf>
    <xf numFmtId="165" fontId="18" fillId="0" borderId="30" xfId="82" applyNumberFormat="1" applyFont="1" applyBorder="1" applyAlignment="1">
      <alignment horizontal="right" wrapText="1"/>
    </xf>
    <xf numFmtId="0" fontId="18" fillId="0" borderId="0" xfId="0" applyFont="1" applyBorder="1" applyAlignment="1">
      <alignment horizontal="left" vertical="center" wrapText="1"/>
    </xf>
    <xf numFmtId="0" fontId="18" fillId="0" borderId="25" xfId="0" applyFont="1" applyBorder="1" applyAlignment="1">
      <alignment horizontal="left" vertical="center" wrapText="1"/>
    </xf>
    <xf numFmtId="0" fontId="18" fillId="0" borderId="26" xfId="0" applyFont="1" applyBorder="1" applyAlignment="1">
      <alignment horizontal="left" vertical="center" wrapText="1"/>
    </xf>
    <xf numFmtId="3" fontId="18" fillId="0" borderId="26" xfId="0" applyNumberFormat="1" applyFont="1" applyBorder="1" applyAlignment="1">
      <alignment horizontal="right" wrapText="1"/>
    </xf>
    <xf numFmtId="165" fontId="20" fillId="0" borderId="26" xfId="82" applyNumberFormat="1" applyFont="1" applyBorder="1" applyAlignment="1">
      <alignment horizontal="right" wrapText="1"/>
    </xf>
    <xf numFmtId="165" fontId="20" fillId="0" borderId="0" xfId="82" applyNumberFormat="1" applyFont="1" applyBorder="1" applyAlignment="1">
      <alignment horizontal="right" wrapText="1"/>
    </xf>
    <xf numFmtId="0" fontId="19" fillId="0" borderId="0" xfId="0" applyFont="1" applyBorder="1" applyAlignment="1">
      <alignment horizontal="left" vertical="center" wrapText="1" indent="1"/>
    </xf>
    <xf numFmtId="0" fontId="19" fillId="0" borderId="25" xfId="0" applyFont="1" applyBorder="1" applyAlignment="1">
      <alignment horizontal="left" vertical="center" wrapText="1" indent="1"/>
    </xf>
    <xf numFmtId="0" fontId="19" fillId="0" borderId="26" xfId="0" applyFont="1" applyBorder="1" applyAlignment="1">
      <alignment horizontal="center" vertical="center" wrapText="1"/>
    </xf>
    <xf numFmtId="3" fontId="19" fillId="0" borderId="26" xfId="0" applyNumberFormat="1" applyFont="1" applyBorder="1" applyAlignment="1">
      <alignment horizontal="right" wrapText="1"/>
    </xf>
    <xf numFmtId="165" fontId="21" fillId="0" borderId="26" xfId="82" applyNumberFormat="1" applyFont="1" applyBorder="1" applyAlignment="1">
      <alignment horizontal="right" wrapText="1"/>
    </xf>
    <xf numFmtId="165" fontId="21" fillId="0" borderId="0" xfId="82" applyNumberFormat="1" applyFont="1" applyBorder="1" applyAlignment="1">
      <alignment horizontal="right" wrapText="1"/>
    </xf>
    <xf numFmtId="0" fontId="0" fillId="0" borderId="0" xfId="0" applyFont="1" applyAlignment="1">
      <alignment/>
    </xf>
    <xf numFmtId="3" fontId="20" fillId="0" borderId="26" xfId="0" applyNumberFormat="1" applyFont="1" applyBorder="1" applyAlignment="1">
      <alignment horizontal="right" wrapText="1"/>
    </xf>
    <xf numFmtId="0" fontId="19" fillId="0" borderId="22" xfId="0" applyFont="1" applyBorder="1" applyAlignment="1">
      <alignment horizontal="center" vertical="center" wrapText="1"/>
    </xf>
    <xf numFmtId="3" fontId="19" fillId="0" borderId="22" xfId="0" applyNumberFormat="1" applyFont="1" applyBorder="1" applyAlignment="1">
      <alignment horizontal="right" wrapText="1"/>
    </xf>
    <xf numFmtId="165" fontId="21" fillId="0" borderId="22" xfId="82" applyNumberFormat="1" applyFont="1" applyBorder="1" applyAlignment="1">
      <alignment horizontal="right" wrapText="1"/>
    </xf>
    <xf numFmtId="0" fontId="19" fillId="0" borderId="17" xfId="0" applyFont="1" applyBorder="1" applyAlignment="1">
      <alignment horizontal="center" vertical="center" wrapText="1"/>
    </xf>
    <xf numFmtId="0" fontId="19" fillId="0" borderId="14" xfId="0" applyFont="1" applyBorder="1" applyAlignment="1">
      <alignment vertical="center" wrapText="1"/>
    </xf>
    <xf numFmtId="14" fontId="19" fillId="0" borderId="14" xfId="0" applyNumberFormat="1" applyFont="1" applyBorder="1" applyAlignment="1" applyProtection="1">
      <alignment horizontal="left" vertical="center" wrapText="1"/>
      <protection locked="0"/>
    </xf>
    <xf numFmtId="0" fontId="18" fillId="0" borderId="18" xfId="0" applyFont="1" applyBorder="1" applyAlignment="1">
      <alignment horizontal="center" vertical="center" wrapText="1"/>
    </xf>
    <xf numFmtId="0" fontId="0" fillId="0" borderId="18" xfId="0" applyBorder="1" applyAlignment="1">
      <alignment vertical="top" wrapText="1"/>
    </xf>
    <xf numFmtId="0" fontId="22" fillId="0" borderId="0" xfId="0" applyFont="1" applyAlignment="1">
      <alignment vertical="center"/>
    </xf>
    <xf numFmtId="0" fontId="19" fillId="0" borderId="0" xfId="0" applyFont="1" applyBorder="1" applyAlignment="1">
      <alignment horizontal="center" vertical="top" wrapText="1"/>
    </xf>
    <xf numFmtId="0" fontId="19" fillId="0" borderId="0" xfId="0" applyFont="1" applyBorder="1" applyAlignment="1">
      <alignment horizontal="left" vertical="top" wrapText="1"/>
    </xf>
    <xf numFmtId="0" fontId="22" fillId="0" borderId="0" xfId="0" applyFont="1" applyAlignment="1">
      <alignment vertical="top"/>
    </xf>
    <xf numFmtId="0" fontId="18" fillId="0" borderId="18" xfId="0" applyFont="1" applyBorder="1" applyAlignment="1">
      <alignment horizontal="left" vertical="center" wrapText="1"/>
    </xf>
    <xf numFmtId="0" fontId="19" fillId="0" borderId="18" xfId="0" applyFont="1" applyBorder="1" applyAlignment="1">
      <alignment horizontal="left" vertical="center" wrapText="1"/>
    </xf>
    <xf numFmtId="0" fontId="18" fillId="0" borderId="13" xfId="0" applyFont="1" applyBorder="1" applyAlignment="1">
      <alignment horizontal="center" vertical="center" wrapText="1"/>
    </xf>
    <xf numFmtId="0" fontId="18" fillId="0" borderId="13" xfId="0" applyFont="1" applyBorder="1" applyAlignment="1">
      <alignment horizontal="left" vertical="center" wrapText="1"/>
    </xf>
    <xf numFmtId="0" fontId="19" fillId="0" borderId="0" xfId="0" applyFont="1" applyBorder="1" applyAlignment="1">
      <alignment horizontal="left" vertical="center"/>
    </xf>
    <xf numFmtId="0" fontId="19" fillId="0" borderId="0" xfId="0" applyFont="1" applyBorder="1" applyAlignment="1">
      <alignment horizontal="left" vertical="center" wrapText="1"/>
    </xf>
    <xf numFmtId="0" fontId="19" fillId="0" borderId="15" xfId="0" applyFont="1" applyBorder="1" applyAlignment="1">
      <alignment horizontal="left" vertical="center" wrapText="1"/>
    </xf>
    <xf numFmtId="0" fontId="19" fillId="0" borderId="31" xfId="0" applyFont="1" applyBorder="1" applyAlignment="1">
      <alignment horizontal="center" vertical="center" wrapText="1"/>
    </xf>
    <xf numFmtId="0" fontId="19" fillId="0" borderId="25" xfId="0" applyFont="1" applyBorder="1" applyAlignment="1">
      <alignment horizontal="left" vertical="center" wrapText="1"/>
    </xf>
    <xf numFmtId="0" fontId="19" fillId="0" borderId="24"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21" xfId="0" applyFont="1" applyBorder="1" applyAlignment="1">
      <alignment horizontal="left" vertical="center" wrapText="1"/>
    </xf>
    <xf numFmtId="165" fontId="19" fillId="0" borderId="20" xfId="82" applyNumberFormat="1" applyFont="1" applyBorder="1" applyAlignment="1">
      <alignment horizontal="center" vertical="center" wrapText="1"/>
    </xf>
    <xf numFmtId="0" fontId="19" fillId="0" borderId="13" xfId="0" applyFont="1" applyBorder="1" applyAlignment="1">
      <alignment horizontal="left" vertical="center" wrapText="1"/>
    </xf>
    <xf numFmtId="0" fontId="19" fillId="0" borderId="0" xfId="0" applyFont="1" applyBorder="1" applyAlignment="1">
      <alignment horizontal="left" vertical="center" wrapText="1"/>
    </xf>
    <xf numFmtId="0" fontId="18" fillId="0" borderId="19" xfId="0" applyFont="1" applyBorder="1" applyAlignment="1">
      <alignment vertical="center" wrapText="1"/>
    </xf>
    <xf numFmtId="0" fontId="18" fillId="0" borderId="23"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0"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25" xfId="0" applyFont="1" applyBorder="1" applyAlignment="1">
      <alignment horizontal="left" vertical="center" wrapText="1" indent="1"/>
    </xf>
    <xf numFmtId="165" fontId="19" fillId="0" borderId="26" xfId="82" applyNumberFormat="1" applyFont="1" applyBorder="1" applyAlignment="1">
      <alignment horizontal="center" vertical="center" wrapText="1"/>
    </xf>
    <xf numFmtId="165" fontId="19" fillId="0" borderId="24" xfId="82" applyNumberFormat="1" applyFont="1" applyBorder="1" applyAlignment="1">
      <alignment horizontal="center" vertical="center" wrapText="1"/>
    </xf>
    <xf numFmtId="165" fontId="19" fillId="0" borderId="0" xfId="82" applyNumberFormat="1" applyFont="1" applyBorder="1" applyAlignment="1">
      <alignment horizontal="center" vertical="center" wrapText="1"/>
    </xf>
    <xf numFmtId="0" fontId="19" fillId="0" borderId="13" xfId="0" applyFont="1" applyBorder="1" applyAlignment="1">
      <alignment horizontal="center" vertical="center" wrapText="1"/>
    </xf>
    <xf numFmtId="165" fontId="19" fillId="0" borderId="22" xfId="82" applyNumberFormat="1" applyFont="1" applyBorder="1" applyAlignment="1">
      <alignment horizontal="center" vertical="center" wrapText="1"/>
    </xf>
    <xf numFmtId="165" fontId="19" fillId="0" borderId="20" xfId="82" applyNumberFormat="1" applyFont="1" applyBorder="1" applyAlignment="1">
      <alignment horizontal="center" vertical="center" wrapText="1"/>
    </xf>
    <xf numFmtId="0" fontId="19" fillId="0" borderId="18" xfId="0" applyFont="1" applyBorder="1" applyAlignment="1">
      <alignment horizontal="left" vertical="center" wrapText="1"/>
    </xf>
    <xf numFmtId="0" fontId="19" fillId="0" borderId="0" xfId="0" applyFont="1" applyBorder="1" applyAlignment="1">
      <alignment horizontal="left" vertical="top" wrapText="1"/>
    </xf>
    <xf numFmtId="0" fontId="23" fillId="0" borderId="0" xfId="0" applyFont="1" applyAlignment="1">
      <alignment vertical="center"/>
    </xf>
    <xf numFmtId="0" fontId="57" fillId="0" borderId="0" xfId="0" applyFont="1" applyFill="1" applyBorder="1" applyAlignment="1" applyProtection="1">
      <alignment horizontal="left" vertical="top" wrapText="1"/>
      <protection locked="0"/>
    </xf>
    <xf numFmtId="0" fontId="19" fillId="0" borderId="0" xfId="0" applyFont="1" applyBorder="1" applyAlignment="1">
      <alignment vertical="center" wrapText="1"/>
    </xf>
    <xf numFmtId="0" fontId="19" fillId="0" borderId="0" xfId="0" applyFont="1" applyBorder="1" applyAlignment="1">
      <alignment horizontal="right" vertical="center" wrapText="1"/>
    </xf>
    <xf numFmtId="166" fontId="18" fillId="0" borderId="0" xfId="0" applyNumberFormat="1" applyFont="1" applyBorder="1" applyAlignment="1">
      <alignment horizontal="left" vertical="center" wrapText="1"/>
    </xf>
    <xf numFmtId="0" fontId="23" fillId="0" borderId="0" xfId="0" applyFont="1" applyAlignment="1">
      <alignment horizontal="center" vertical="top"/>
    </xf>
    <xf numFmtId="0" fontId="19" fillId="0" borderId="0" xfId="0" applyFont="1" applyFill="1" applyBorder="1" applyAlignment="1">
      <alignment horizontal="right" vertical="center" wrapText="1"/>
    </xf>
    <xf numFmtId="0" fontId="0" fillId="0" borderId="0" xfId="0" applyBorder="1" applyAlignment="1">
      <alignment/>
    </xf>
    <xf numFmtId="0" fontId="18" fillId="0" borderId="32" xfId="0" applyFont="1" applyBorder="1" applyAlignment="1">
      <alignment horizontal="center" vertical="top" wrapText="1"/>
    </xf>
    <xf numFmtId="0" fontId="19" fillId="0" borderId="33" xfId="0" applyFont="1" applyBorder="1" applyAlignment="1">
      <alignment horizontal="center" vertical="center" wrapText="1"/>
    </xf>
    <xf numFmtId="0" fontId="19" fillId="0" borderId="34" xfId="0" applyFont="1" applyBorder="1" applyAlignment="1">
      <alignment horizontal="center" vertical="center" wrapText="1"/>
    </xf>
    <xf numFmtId="0" fontId="18" fillId="0" borderId="34" xfId="0" applyFont="1" applyBorder="1" applyAlignment="1">
      <alignment horizontal="center" vertical="top" wrapText="1"/>
    </xf>
    <xf numFmtId="0" fontId="18" fillId="0" borderId="0" xfId="0" applyFont="1" applyBorder="1" applyAlignment="1">
      <alignment vertical="top" wrapText="1"/>
    </xf>
    <xf numFmtId="0" fontId="19" fillId="0" borderId="0" xfId="0" applyFont="1" applyBorder="1" applyAlignment="1">
      <alignment horizontal="center" vertical="center" wrapText="1"/>
    </xf>
    <xf numFmtId="0" fontId="19" fillId="0" borderId="25" xfId="0" applyFont="1" applyBorder="1" applyAlignment="1">
      <alignment horizontal="center" vertical="center" wrapText="1"/>
    </xf>
    <xf numFmtId="167" fontId="19" fillId="0" borderId="25" xfId="42" applyNumberFormat="1" applyFont="1" applyBorder="1" applyAlignment="1">
      <alignment horizontal="right" wrapText="1"/>
    </xf>
    <xf numFmtId="167" fontId="19" fillId="0" borderId="26" xfId="42" applyNumberFormat="1" applyFont="1" applyBorder="1" applyAlignment="1">
      <alignment horizontal="right" wrapText="1"/>
    </xf>
    <xf numFmtId="3" fontId="19" fillId="0" borderId="0" xfId="0" applyNumberFormat="1" applyFont="1" applyBorder="1" applyAlignment="1">
      <alignment horizontal="center" wrapText="1"/>
    </xf>
    <xf numFmtId="0" fontId="54" fillId="0" borderId="0" xfId="0" applyFont="1" applyBorder="1" applyAlignment="1">
      <alignment/>
    </xf>
    <xf numFmtId="0" fontId="54" fillId="0" borderId="0" xfId="0" applyFont="1" applyAlignment="1">
      <alignment/>
    </xf>
    <xf numFmtId="0" fontId="19" fillId="0" borderId="0" xfId="0" applyFont="1" applyBorder="1" applyAlignment="1">
      <alignment horizontal="left" wrapText="1"/>
    </xf>
    <xf numFmtId="0" fontId="19" fillId="0" borderId="25" xfId="0" applyFont="1" applyBorder="1" applyAlignment="1">
      <alignment horizontal="left" wrapText="1"/>
    </xf>
    <xf numFmtId="0" fontId="19" fillId="0" borderId="0" xfId="0" applyFont="1" applyBorder="1" applyAlignment="1" quotePrefix="1">
      <alignment horizontal="left" wrapText="1" indent="1"/>
    </xf>
    <xf numFmtId="0" fontId="19" fillId="0" borderId="25" xfId="0" applyFont="1" applyBorder="1" applyAlignment="1">
      <alignment horizontal="left" wrapText="1" indent="1"/>
    </xf>
    <xf numFmtId="0" fontId="19" fillId="0" borderId="0" xfId="0" applyFont="1" applyBorder="1" applyAlignment="1" quotePrefix="1">
      <alignment horizontal="left" wrapText="1"/>
    </xf>
    <xf numFmtId="168" fontId="19" fillId="0" borderId="26" xfId="0" applyNumberFormat="1" applyFont="1" applyBorder="1" applyAlignment="1">
      <alignment horizontal="right" wrapText="1"/>
    </xf>
    <xf numFmtId="169" fontId="18" fillId="0" borderId="0" xfId="0" applyNumberFormat="1" applyFont="1" applyBorder="1" applyAlignment="1">
      <alignment horizontal="right" wrapText="1"/>
    </xf>
    <xf numFmtId="165" fontId="19" fillId="0" borderId="25" xfId="82" applyNumberFormat="1" applyFont="1" applyBorder="1" applyAlignment="1">
      <alignment horizontal="right" wrapText="1"/>
    </xf>
    <xf numFmtId="165" fontId="19" fillId="0" borderId="26" xfId="82" applyNumberFormat="1" applyFont="1" applyBorder="1" applyAlignment="1">
      <alignment horizontal="right" wrapText="1"/>
    </xf>
    <xf numFmtId="3" fontId="18" fillId="0" borderId="0" xfId="0" applyNumberFormat="1" applyFont="1" applyBorder="1" applyAlignment="1">
      <alignment horizontal="right" wrapText="1"/>
    </xf>
    <xf numFmtId="3" fontId="18" fillId="0" borderId="20" xfId="0" applyNumberFormat="1" applyFont="1" applyBorder="1" applyAlignment="1">
      <alignment horizontal="right" wrapText="1"/>
    </xf>
    <xf numFmtId="165" fontId="19" fillId="0" borderId="18" xfId="82" applyNumberFormat="1" applyFont="1" applyBorder="1" applyAlignment="1">
      <alignment horizontal="right" vertical="center" wrapText="1"/>
    </xf>
    <xf numFmtId="0" fontId="22" fillId="0" borderId="18" xfId="0" applyFont="1" applyBorder="1" applyAlignment="1">
      <alignment vertical="center"/>
    </xf>
    <xf numFmtId="3" fontId="19" fillId="0" borderId="0" xfId="0" applyNumberFormat="1" applyFont="1" applyBorder="1" applyAlignment="1">
      <alignment horizontal="center" vertical="top" wrapText="1"/>
    </xf>
    <xf numFmtId="0" fontId="19" fillId="0" borderId="0" xfId="0" applyFont="1" applyBorder="1" applyAlignment="1">
      <alignment horizontal="justify" vertical="top" wrapText="1"/>
    </xf>
    <xf numFmtId="0" fontId="19" fillId="0" borderId="14" xfId="0" applyFont="1" applyBorder="1" applyAlignment="1">
      <alignment horizontal="left" vertical="top" wrapText="1"/>
    </xf>
    <xf numFmtId="0" fontId="23" fillId="0" borderId="0" xfId="0" applyFont="1" applyBorder="1" applyAlignment="1">
      <alignment vertical="center"/>
    </xf>
    <xf numFmtId="165" fontId="19" fillId="0" borderId="0" xfId="82" applyNumberFormat="1" applyFont="1" applyBorder="1" applyAlignment="1">
      <alignment horizontal="left" vertical="center" wrapText="1"/>
    </xf>
  </cellXfs>
  <cellStyles count="10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Currency 2" xfId="49"/>
    <cellStyle name="Explanatory Text" xfId="50"/>
    <cellStyle name="Good" xfId="51"/>
    <cellStyle name="Heading 1" xfId="52"/>
    <cellStyle name="Heading 2" xfId="53"/>
    <cellStyle name="Heading 3" xfId="54"/>
    <cellStyle name="Heading 4" xfId="55"/>
    <cellStyle name="Hyperlink 2" xfId="56"/>
    <cellStyle name="Hyperlink 3" xfId="57"/>
    <cellStyle name="Hyperlink 4" xfId="58"/>
    <cellStyle name="Hyperlink 5" xfId="59"/>
    <cellStyle name="Input" xfId="60"/>
    <cellStyle name="Linked Cell" xfId="61"/>
    <cellStyle name="Neutral" xfId="62"/>
    <cellStyle name="Normal 10" xfId="63"/>
    <cellStyle name="Normal 11" xfId="64"/>
    <cellStyle name="Normal 12" xfId="65"/>
    <cellStyle name="Normal 13" xfId="66"/>
    <cellStyle name="Normal 14" xfId="67"/>
    <cellStyle name="Normal 15" xfId="68"/>
    <cellStyle name="Normal 2" xfId="69"/>
    <cellStyle name="Normal 2 2" xfId="70"/>
    <cellStyle name="Normal 2 2 2" xfId="71"/>
    <cellStyle name="Normal 2 3" xfId="72"/>
    <cellStyle name="Normal 3" xfId="73"/>
    <cellStyle name="Normal 4" xfId="74"/>
    <cellStyle name="Normal 5" xfId="75"/>
    <cellStyle name="Normal 6" xfId="76"/>
    <cellStyle name="Normal 7" xfId="77"/>
    <cellStyle name="Normal 8" xfId="78"/>
    <cellStyle name="Normal 9" xfId="79"/>
    <cellStyle name="Note" xfId="80"/>
    <cellStyle name="Output" xfId="81"/>
    <cellStyle name="Percent" xfId="82"/>
    <cellStyle name="Percent 2" xfId="83"/>
    <cellStyle name="Percent 3" xfId="84"/>
    <cellStyle name="ss1" xfId="85"/>
    <cellStyle name="ss10" xfId="86"/>
    <cellStyle name="ss11" xfId="87"/>
    <cellStyle name="ss12" xfId="88"/>
    <cellStyle name="ss13" xfId="89"/>
    <cellStyle name="ss14" xfId="90"/>
    <cellStyle name="ss15" xfId="91"/>
    <cellStyle name="ss16" xfId="92"/>
    <cellStyle name="ss17" xfId="93"/>
    <cellStyle name="ss18" xfId="94"/>
    <cellStyle name="ss19" xfId="95"/>
    <cellStyle name="ss2" xfId="96"/>
    <cellStyle name="ss20" xfId="97"/>
    <cellStyle name="ss21" xfId="98"/>
    <cellStyle name="ss22" xfId="99"/>
    <cellStyle name="ss23" xfId="100"/>
    <cellStyle name="ss24" xfId="101"/>
    <cellStyle name="ss25" xfId="102"/>
    <cellStyle name="ss26" xfId="103"/>
    <cellStyle name="ss27" xfId="104"/>
    <cellStyle name="ss28" xfId="105"/>
    <cellStyle name="ss29" xfId="106"/>
    <cellStyle name="ss3" xfId="107"/>
    <cellStyle name="ss30" xfId="108"/>
    <cellStyle name="ss31" xfId="109"/>
    <cellStyle name="ss4" xfId="110"/>
    <cellStyle name="ss5" xfId="111"/>
    <cellStyle name="ss6" xfId="112"/>
    <cellStyle name="ss7" xfId="113"/>
    <cellStyle name="ss8" xfId="114"/>
    <cellStyle name="ss9" xfId="115"/>
    <cellStyle name="Title" xfId="116"/>
    <cellStyle name="Total" xfId="117"/>
    <cellStyle name="Total 2" xfId="118"/>
    <cellStyle name="Warning Text" xfId="1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RCHIVE\INACTIVE%20PROJECTS\AEI\TechnicalNew\3.%20Who%20Pays\CNX1\AEIGuidePartThreeFinalCNX.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ures"/>
      <sheetName val="REFERENCES"/>
      <sheetName val="Table 3.1.1"/>
      <sheetName val="Table 3.1.1.1"/>
      <sheetName val="NHE 1960-2011"/>
      <sheetName val="NHE 1970-2021"/>
      <sheetName val="Table 1.1.8"/>
      <sheetName val="Table 2.1"/>
      <sheetName val="Table 3.1.1a"/>
      <sheetName val="Table 3.1.2"/>
      <sheetName val="Table 1.3.4"/>
      <sheetName val="Table 1.3.5"/>
      <sheetName val="Table 3.1.2a"/>
      <sheetName val="Table 3.2"/>
      <sheetName val="CPS Data"/>
      <sheetName val="Table 3.3"/>
      <sheetName val="Table 1.3.1"/>
      <sheetName val="Table 3.4.1"/>
      <sheetName val="OMB Tax ExpendituresFY2011-16-2"/>
      <sheetName val="OMB Tax Expend.FY2012-17-2"/>
      <sheetName val="Table 3.4.2"/>
      <sheetName val="NHE1960-2009"/>
      <sheetName val="Table 3.5"/>
      <sheetName val="Table 3.5a"/>
      <sheetName val="Table 2.1.2"/>
      <sheetName val="Table 3.6.1"/>
      <sheetName val="OECD NHE by Source"/>
      <sheetName val="Table 3.6.2"/>
      <sheetName val="OECD OP Share 1960-2008"/>
      <sheetName val="GDP"/>
      <sheetName val="Table 3.7"/>
      <sheetName val="Medicaid Share"/>
      <sheetName val="Table 3.8.1"/>
      <sheetName val="RAND HIE"/>
      <sheetName val="Table 3.8.2"/>
      <sheetName val="Table 3.8.2 raw data"/>
      <sheetName val="Table 3.9"/>
      <sheetName val="Table 3.10.1 PHCE"/>
      <sheetName val="Table 3.10.2 PHCE"/>
      <sheetName val="Table 3.10.3"/>
      <sheetName val="Table 3.10.4"/>
    </sheetNames>
    <sheetDataSet>
      <sheetData sheetId="21">
        <row r="5">
          <cell r="AY5">
            <v>299344.9</v>
          </cell>
        </row>
        <row r="6">
          <cell r="AY6">
            <v>982030.7</v>
          </cell>
        </row>
        <row r="7">
          <cell r="AY7">
            <v>906420.4999999999</v>
          </cell>
        </row>
        <row r="8">
          <cell r="AY8">
            <v>298497.10000000003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80"/>
  <sheetViews>
    <sheetView tabSelected="1" view="pageBreakPreview" zoomScaleSheetLayoutView="100" zoomScalePageLayoutView="0" workbookViewId="0" topLeftCell="A59">
      <selection activeCell="A70" sqref="A70:I70"/>
    </sheetView>
  </sheetViews>
  <sheetFormatPr defaultColWidth="9.140625" defaultRowHeight="15"/>
  <cols>
    <col min="1" max="1" width="6.7109375" style="0" customWidth="1"/>
    <col min="2" max="2" width="27.28125" style="0" customWidth="1"/>
    <col min="3" max="4" width="9.7109375" style="0" customWidth="1"/>
    <col min="5" max="5" width="20.140625" style="0" customWidth="1"/>
    <col min="6" max="6" width="15.00390625" style="0" customWidth="1"/>
    <col min="7" max="10" width="9.7109375" style="0" customWidth="1"/>
    <col min="11" max="14" width="6.7109375" style="0" customWidth="1"/>
  </cols>
  <sheetData>
    <row r="1" spans="1:14" ht="18.75" customHeight="1">
      <c r="A1" s="1" t="s">
        <v>0</v>
      </c>
      <c r="B1" s="1"/>
      <c r="C1" s="1"/>
      <c r="D1" s="1"/>
      <c r="E1" s="1"/>
      <c r="F1" s="1"/>
      <c r="G1" s="1"/>
      <c r="H1" s="1"/>
      <c r="I1" s="1"/>
      <c r="J1" s="1"/>
      <c r="K1" s="1"/>
      <c r="L1" s="1"/>
      <c r="M1" s="1"/>
      <c r="N1" s="1"/>
    </row>
    <row r="2" spans="1:14" ht="15" customHeight="1">
      <c r="A2" s="2" t="s">
        <v>1</v>
      </c>
      <c r="B2" s="2"/>
      <c r="C2" s="2"/>
      <c r="D2" s="2"/>
      <c r="E2" s="2"/>
      <c r="F2" s="2"/>
      <c r="G2" s="2"/>
      <c r="H2" s="2"/>
      <c r="I2" s="2"/>
      <c r="J2" s="2"/>
      <c r="K2" s="2"/>
      <c r="L2" s="2"/>
      <c r="M2" s="2"/>
      <c r="N2" s="2"/>
    </row>
    <row r="3" spans="1:14" ht="15.75" customHeight="1">
      <c r="A3" s="3"/>
      <c r="B3" s="3"/>
      <c r="C3" s="3"/>
      <c r="D3" s="3"/>
      <c r="E3" s="4"/>
      <c r="F3" s="5" t="s">
        <v>2</v>
      </c>
      <c r="G3" s="6" t="s">
        <v>3</v>
      </c>
      <c r="H3" s="7"/>
      <c r="I3" s="7"/>
      <c r="J3" s="8"/>
      <c r="K3" s="9" t="s">
        <v>4</v>
      </c>
      <c r="L3" s="10"/>
      <c r="M3" s="10"/>
      <c r="N3" s="10" t="s">
        <v>5</v>
      </c>
    </row>
    <row r="4" spans="1:14" ht="22.5" customHeight="1">
      <c r="A4" s="10"/>
      <c r="B4" s="10"/>
      <c r="C4" s="10"/>
      <c r="D4" s="10"/>
      <c r="E4" s="11"/>
      <c r="F4" s="12"/>
      <c r="G4" s="13">
        <v>2008</v>
      </c>
      <c r="H4" s="14">
        <v>2009</v>
      </c>
      <c r="I4" s="13">
        <v>2010</v>
      </c>
      <c r="J4" s="14">
        <v>2011</v>
      </c>
      <c r="K4" s="13">
        <v>2008</v>
      </c>
      <c r="L4" s="14">
        <v>2009</v>
      </c>
      <c r="M4" s="13">
        <v>2010</v>
      </c>
      <c r="N4" s="15">
        <v>2011</v>
      </c>
    </row>
    <row r="5" spans="1:14" s="22" customFormat="1" ht="18" customHeight="1">
      <c r="A5" s="16" t="s">
        <v>6</v>
      </c>
      <c r="B5" s="16"/>
      <c r="C5" s="17"/>
      <c r="D5" s="17"/>
      <c r="E5" s="18"/>
      <c r="F5" s="19"/>
      <c r="G5" s="20">
        <f>G6+G22</f>
        <v>266272.02090592333</v>
      </c>
      <c r="H5" s="20">
        <f>H6+H22</f>
        <v>297193.78397212544</v>
      </c>
      <c r="I5" s="20">
        <f>I6+I22</f>
        <v>324935.0348432056</v>
      </c>
      <c r="J5" s="20">
        <f>J6+J22</f>
        <v>347747.9442508711</v>
      </c>
      <c r="K5" s="21">
        <f aca="true" t="shared" si="0" ref="K5:N13">G5/G$5</f>
        <v>1</v>
      </c>
      <c r="L5" s="21">
        <f t="shared" si="0"/>
        <v>1</v>
      </c>
      <c r="M5" s="21">
        <f t="shared" si="0"/>
        <v>1</v>
      </c>
      <c r="N5" s="21">
        <f t="shared" si="0"/>
        <v>1</v>
      </c>
    </row>
    <row r="6" spans="1:14" s="22" customFormat="1" ht="18" customHeight="1">
      <c r="A6" s="23" t="s">
        <v>7</v>
      </c>
      <c r="B6" s="23"/>
      <c r="C6" s="24"/>
      <c r="D6" s="24"/>
      <c r="E6" s="25"/>
      <c r="F6" s="24"/>
      <c r="G6" s="26">
        <f>SUM(G7:G21)-G12-G15</f>
        <v>237270</v>
      </c>
      <c r="H6" s="26">
        <f>SUM(H7:H21)-H12-H15</f>
        <v>265242</v>
      </c>
      <c r="I6" s="26">
        <f>SUM(I7:I21)-I12-I15</f>
        <v>289510</v>
      </c>
      <c r="J6" s="26">
        <f>SUM(J7:J21)-J12-J15</f>
        <v>309305</v>
      </c>
      <c r="K6" s="21">
        <f t="shared" si="0"/>
        <v>0.8910812303626522</v>
      </c>
      <c r="L6" s="21">
        <f t="shared" si="0"/>
        <v>0.89248838402649</v>
      </c>
      <c r="M6" s="21">
        <f t="shared" si="0"/>
        <v>0.8909781000983793</v>
      </c>
      <c r="N6" s="21">
        <f t="shared" si="0"/>
        <v>0.889451699466733</v>
      </c>
    </row>
    <row r="7" spans="1:14" s="22" customFormat="1" ht="12.75" customHeight="1">
      <c r="A7" s="27" t="s">
        <v>8</v>
      </c>
      <c r="B7" s="27"/>
      <c r="C7" s="27"/>
      <c r="D7" s="27"/>
      <c r="E7" s="28"/>
      <c r="F7" s="29" t="s">
        <v>9</v>
      </c>
      <c r="G7" s="30">
        <v>131080</v>
      </c>
      <c r="H7" s="30">
        <v>144412</v>
      </c>
      <c r="I7" s="30">
        <v>160110</v>
      </c>
      <c r="J7" s="30">
        <v>173750</v>
      </c>
      <c r="K7" s="31">
        <f t="shared" si="0"/>
        <v>0.49227853363651725</v>
      </c>
      <c r="L7" s="31">
        <f t="shared" si="0"/>
        <v>0.48591864227397424</v>
      </c>
      <c r="M7" s="31">
        <f t="shared" si="0"/>
        <v>0.4927446499490571</v>
      </c>
      <c r="N7" s="31">
        <f t="shared" si="0"/>
        <v>0.49964350004799424</v>
      </c>
    </row>
    <row r="8" spans="1:14" s="22" customFormat="1" ht="12.75" customHeight="1">
      <c r="A8" s="27" t="s">
        <v>10</v>
      </c>
      <c r="B8" s="27"/>
      <c r="C8" s="27"/>
      <c r="D8" s="27"/>
      <c r="E8" s="28"/>
      <c r="F8" s="29" t="s">
        <v>9</v>
      </c>
      <c r="G8" s="30">
        <v>83150</v>
      </c>
      <c r="H8" s="30">
        <v>97130</v>
      </c>
      <c r="I8" s="30">
        <v>103980</v>
      </c>
      <c r="J8" s="30">
        <v>107770</v>
      </c>
      <c r="K8" s="31">
        <f t="shared" si="0"/>
        <v>0.31227464198868177</v>
      </c>
      <c r="L8" s="31">
        <f t="shared" si="0"/>
        <v>0.3268237938957366</v>
      </c>
      <c r="M8" s="31">
        <f t="shared" si="0"/>
        <v>0.3200024277165883</v>
      </c>
      <c r="N8" s="31">
        <f t="shared" si="0"/>
        <v>0.3099083741017113</v>
      </c>
    </row>
    <row r="9" spans="1:14" s="22" customFormat="1" ht="12.75" customHeight="1">
      <c r="A9" s="27" t="s">
        <v>11</v>
      </c>
      <c r="B9" s="27"/>
      <c r="C9" s="27"/>
      <c r="D9" s="27"/>
      <c r="E9" s="28"/>
      <c r="F9" s="29" t="s">
        <v>9</v>
      </c>
      <c r="G9" s="30">
        <v>5080</v>
      </c>
      <c r="H9" s="30">
        <v>4870</v>
      </c>
      <c r="I9" s="30">
        <v>5680</v>
      </c>
      <c r="J9" s="30">
        <v>6210</v>
      </c>
      <c r="K9" s="31">
        <f t="shared" si="0"/>
        <v>0.019078234291070396</v>
      </c>
      <c r="L9" s="31">
        <f t="shared" si="0"/>
        <v>0.01638661460179386</v>
      </c>
      <c r="M9" s="31">
        <f t="shared" si="0"/>
        <v>0.01748041728630719</v>
      </c>
      <c r="N9" s="31">
        <f t="shared" si="0"/>
        <v>0.017857761929772915</v>
      </c>
    </row>
    <row r="10" spans="1:14" s="22" customFormat="1" ht="12.75" customHeight="1">
      <c r="A10" s="27" t="s">
        <v>12</v>
      </c>
      <c r="B10" s="27"/>
      <c r="C10" s="27"/>
      <c r="D10" s="27"/>
      <c r="E10" s="28"/>
      <c r="F10" s="29" t="s">
        <v>9</v>
      </c>
      <c r="G10" s="30">
        <v>1830</v>
      </c>
      <c r="H10" s="30">
        <v>1930</v>
      </c>
      <c r="I10" s="30">
        <v>1790</v>
      </c>
      <c r="J10" s="30">
        <v>1880</v>
      </c>
      <c r="K10" s="31">
        <f t="shared" si="0"/>
        <v>0.0068726710143029186</v>
      </c>
      <c r="L10" s="31">
        <f t="shared" si="0"/>
        <v>0.006494079298041508</v>
      </c>
      <c r="M10" s="31">
        <f t="shared" si="0"/>
        <v>0.00550879347579047</v>
      </c>
      <c r="N10" s="31">
        <f t="shared" si="0"/>
        <v>0.005406214561670383</v>
      </c>
    </row>
    <row r="11" spans="1:14" s="22" customFormat="1" ht="12.75" customHeight="1">
      <c r="A11" s="27" t="s">
        <v>13</v>
      </c>
      <c r="B11" s="27"/>
      <c r="C11" s="27"/>
      <c r="D11" s="27"/>
      <c r="E11" s="28"/>
      <c r="F11" s="29" t="s">
        <v>9</v>
      </c>
      <c r="G11" s="30">
        <v>9320</v>
      </c>
      <c r="H11" s="30">
        <v>8760</v>
      </c>
      <c r="I11" s="30">
        <v>9090</v>
      </c>
      <c r="J11" s="30">
        <v>10030</v>
      </c>
      <c r="K11" s="31">
        <f t="shared" si="0"/>
        <v>0.03500179991983782</v>
      </c>
      <c r="L11" s="31">
        <f t="shared" si="0"/>
        <v>0.029475717435670266</v>
      </c>
      <c r="M11" s="31">
        <f t="shared" si="0"/>
        <v>0.027974822734600766</v>
      </c>
      <c r="N11" s="31">
        <f t="shared" si="0"/>
        <v>0.028842729815720187</v>
      </c>
    </row>
    <row r="12" spans="1:14" s="22" customFormat="1" ht="12.75" customHeight="1">
      <c r="A12" s="27" t="s">
        <v>14</v>
      </c>
      <c r="B12" s="27"/>
      <c r="C12" s="27"/>
      <c r="D12" s="27"/>
      <c r="E12" s="28"/>
      <c r="F12" s="29" t="s">
        <v>15</v>
      </c>
      <c r="G12" s="30">
        <f>G13+G14</f>
        <v>1350</v>
      </c>
      <c r="H12" s="30">
        <f>H13+H14</f>
        <v>2690</v>
      </c>
      <c r="I12" s="30">
        <f>I13+I14</f>
        <v>3530</v>
      </c>
      <c r="J12" s="30">
        <f>J13+J14</f>
        <v>3630</v>
      </c>
      <c r="K12" s="31">
        <f t="shared" si="0"/>
        <v>0.005070003207272644</v>
      </c>
      <c r="L12" s="31">
        <f t="shared" si="0"/>
        <v>0.009051333322140755</v>
      </c>
      <c r="M12" s="31">
        <f t="shared" si="0"/>
        <v>0.010863710038849363</v>
      </c>
      <c r="N12" s="31">
        <f t="shared" si="0"/>
        <v>0.010438595137693346</v>
      </c>
    </row>
    <row r="13" spans="1:14" s="22" customFormat="1" ht="12.75" customHeight="1">
      <c r="A13" s="32" t="s">
        <v>16</v>
      </c>
      <c r="B13" s="32"/>
      <c r="C13" s="33"/>
      <c r="D13" s="33"/>
      <c r="E13" s="34"/>
      <c r="F13" s="29" t="s">
        <v>9</v>
      </c>
      <c r="G13" s="30">
        <v>770</v>
      </c>
      <c r="H13" s="30">
        <v>2120</v>
      </c>
      <c r="I13" s="30">
        <v>2390</v>
      </c>
      <c r="J13" s="30">
        <v>2590</v>
      </c>
      <c r="K13" s="31">
        <f t="shared" si="0"/>
        <v>0.0028917796071110643</v>
      </c>
      <c r="L13" s="31">
        <f t="shared" si="0"/>
        <v>0.00713339280406632</v>
      </c>
      <c r="M13" s="31">
        <f t="shared" si="0"/>
        <v>0.0073553164285693985</v>
      </c>
      <c r="N13" s="31">
        <f t="shared" si="0"/>
        <v>0.007447923252513986</v>
      </c>
    </row>
    <row r="14" spans="1:14" s="22" customFormat="1" ht="12.75" customHeight="1">
      <c r="A14" s="32" t="s">
        <v>17</v>
      </c>
      <c r="B14" s="32"/>
      <c r="C14" s="33"/>
      <c r="D14" s="33"/>
      <c r="E14" s="34"/>
      <c r="F14" s="29" t="s">
        <v>18</v>
      </c>
      <c r="G14" s="30">
        <v>580</v>
      </c>
      <c r="H14" s="30">
        <v>570</v>
      </c>
      <c r="I14" s="30">
        <v>1140</v>
      </c>
      <c r="J14" s="30">
        <v>1040</v>
      </c>
      <c r="K14" s="31"/>
      <c r="L14" s="31"/>
      <c r="M14" s="31"/>
      <c r="N14" s="31"/>
    </row>
    <row r="15" spans="1:14" s="22" customFormat="1" ht="12.75" customHeight="1">
      <c r="A15" s="27" t="s">
        <v>19</v>
      </c>
      <c r="B15" s="27"/>
      <c r="C15" s="27"/>
      <c r="D15" s="27"/>
      <c r="E15" s="28"/>
      <c r="F15" s="29"/>
      <c r="G15" s="30">
        <f>G16+G17</f>
        <v>4310</v>
      </c>
      <c r="H15" s="30">
        <f>H16+H17</f>
        <v>4150</v>
      </c>
      <c r="I15" s="30">
        <f>I16+I17</f>
        <v>3850</v>
      </c>
      <c r="J15" s="30">
        <f>J16+J17</f>
        <v>4470</v>
      </c>
      <c r="K15" s="31">
        <f aca="true" t="shared" si="1" ref="K15:N22">G15/G$5</f>
        <v>0.016186454683959333</v>
      </c>
      <c r="L15" s="31">
        <f t="shared" si="1"/>
        <v>0.013963952894752465</v>
      </c>
      <c r="M15" s="31">
        <f t="shared" si="1"/>
        <v>0.011848522280331458</v>
      </c>
      <c r="N15" s="31">
        <f t="shared" si="1"/>
        <v>0.012854137814184369</v>
      </c>
    </row>
    <row r="16" spans="1:14" s="22" customFormat="1" ht="12.75" customHeight="1">
      <c r="A16" s="32" t="s">
        <v>16</v>
      </c>
      <c r="B16" s="32"/>
      <c r="C16" s="33"/>
      <c r="D16" s="33"/>
      <c r="E16" s="34"/>
      <c r="F16" s="29" t="s">
        <v>9</v>
      </c>
      <c r="G16" s="30">
        <v>4130</v>
      </c>
      <c r="H16" s="30">
        <v>3970</v>
      </c>
      <c r="I16" s="30">
        <v>3670</v>
      </c>
      <c r="J16" s="30">
        <v>4280</v>
      </c>
      <c r="K16" s="31">
        <f t="shared" si="1"/>
        <v>0.01551045425632298</v>
      </c>
      <c r="L16" s="31">
        <f t="shared" si="1"/>
        <v>0.013358287467992117</v>
      </c>
      <c r="M16" s="31">
        <f t="shared" si="1"/>
        <v>0.01129456539449778</v>
      </c>
      <c r="N16" s="31">
        <f t="shared" si="1"/>
        <v>0.012307765065930449</v>
      </c>
    </row>
    <row r="17" spans="1:14" ht="15" customHeight="1">
      <c r="A17" s="32" t="s">
        <v>17</v>
      </c>
      <c r="B17" s="32"/>
      <c r="C17" s="33"/>
      <c r="D17" s="33"/>
      <c r="E17" s="34"/>
      <c r="F17" s="29" t="s">
        <v>18</v>
      </c>
      <c r="G17" s="30">
        <v>180</v>
      </c>
      <c r="H17" s="30">
        <v>180</v>
      </c>
      <c r="I17" s="30">
        <v>180</v>
      </c>
      <c r="J17" s="30">
        <v>190</v>
      </c>
      <c r="K17" s="35">
        <f t="shared" si="1"/>
        <v>0.0006760004276363526</v>
      </c>
      <c r="L17" s="35">
        <f t="shared" si="1"/>
        <v>0.0006056654267603479</v>
      </c>
      <c r="M17" s="35">
        <f t="shared" si="1"/>
        <v>0.0005539568858336785</v>
      </c>
      <c r="N17" s="35">
        <f t="shared" si="1"/>
        <v>0.0005463727482539218</v>
      </c>
    </row>
    <row r="18" spans="1:14" s="22" customFormat="1" ht="12.75" customHeight="1">
      <c r="A18" s="27" t="s">
        <v>20</v>
      </c>
      <c r="B18" s="27"/>
      <c r="C18" s="29"/>
      <c r="D18" s="29"/>
      <c r="E18" s="36"/>
      <c r="F18" s="29" t="s">
        <v>18</v>
      </c>
      <c r="G18" s="30">
        <v>290</v>
      </c>
      <c r="H18" s="30">
        <v>270</v>
      </c>
      <c r="I18" s="30">
        <v>470</v>
      </c>
      <c r="J18" s="30">
        <v>550</v>
      </c>
      <c r="K18" s="31">
        <f t="shared" si="1"/>
        <v>0.0010891118000807903</v>
      </c>
      <c r="L18" s="31">
        <f t="shared" si="1"/>
        <v>0.0009084981401405219</v>
      </c>
      <c r="M18" s="31">
        <f t="shared" si="1"/>
        <v>0.0014464429796768273</v>
      </c>
      <c r="N18" s="31">
        <f t="shared" si="1"/>
        <v>0.0015816053238929314</v>
      </c>
    </row>
    <row r="19" spans="1:14" s="22" customFormat="1" ht="12.75" customHeight="1">
      <c r="A19" s="27" t="s">
        <v>21</v>
      </c>
      <c r="B19" s="27"/>
      <c r="C19" s="27"/>
      <c r="D19" s="27"/>
      <c r="E19" s="28"/>
      <c r="F19" s="29" t="s">
        <v>18</v>
      </c>
      <c r="G19" s="30">
        <v>620</v>
      </c>
      <c r="H19" s="30">
        <v>760</v>
      </c>
      <c r="I19" s="30">
        <v>750</v>
      </c>
      <c r="J19" s="30">
        <v>715</v>
      </c>
      <c r="K19" s="31">
        <f t="shared" si="1"/>
        <v>0.0023284459174141036</v>
      </c>
      <c r="L19" s="31">
        <f t="shared" si="1"/>
        <v>0.0025572540240992466</v>
      </c>
      <c r="M19" s="31">
        <f t="shared" si="1"/>
        <v>0.0023081536909736605</v>
      </c>
      <c r="N19" s="31">
        <f t="shared" si="1"/>
        <v>0.002056086921060811</v>
      </c>
    </row>
    <row r="20" spans="1:14" s="22" customFormat="1" ht="12.75" customHeight="1">
      <c r="A20" s="27" t="s">
        <v>22</v>
      </c>
      <c r="B20" s="27"/>
      <c r="C20" s="27"/>
      <c r="D20" s="27"/>
      <c r="E20" s="28"/>
      <c r="F20" s="29" t="s">
        <v>9</v>
      </c>
      <c r="G20" s="30">
        <v>0</v>
      </c>
      <c r="H20" s="30">
        <v>10</v>
      </c>
      <c r="I20" s="30">
        <v>0</v>
      </c>
      <c r="J20" s="30">
        <v>0</v>
      </c>
      <c r="K20" s="31">
        <f t="shared" si="1"/>
        <v>0</v>
      </c>
      <c r="L20" s="31">
        <f t="shared" si="1"/>
        <v>3.3648079264463774E-05</v>
      </c>
      <c r="M20" s="31">
        <f t="shared" si="1"/>
        <v>0</v>
      </c>
      <c r="N20" s="31">
        <f t="shared" si="1"/>
        <v>0</v>
      </c>
    </row>
    <row r="21" spans="1:14" s="22" customFormat="1" ht="12.75" customHeight="1">
      <c r="A21" s="27" t="s">
        <v>23</v>
      </c>
      <c r="B21" s="27"/>
      <c r="C21" s="27"/>
      <c r="D21" s="27"/>
      <c r="E21" s="28"/>
      <c r="F21" s="29" t="s">
        <v>9</v>
      </c>
      <c r="G21" s="30">
        <v>240</v>
      </c>
      <c r="H21" s="30">
        <v>260</v>
      </c>
      <c r="I21" s="30">
        <v>260</v>
      </c>
      <c r="J21" s="30">
        <v>300</v>
      </c>
      <c r="K21" s="31">
        <f t="shared" si="1"/>
        <v>0.0009013339035151369</v>
      </c>
      <c r="L21" s="31">
        <f t="shared" si="1"/>
        <v>0.0008748500608760581</v>
      </c>
      <c r="M21" s="31">
        <f t="shared" si="1"/>
        <v>0.0008001599462042024</v>
      </c>
      <c r="N21" s="31">
        <f t="shared" si="1"/>
        <v>0.0008626938130325081</v>
      </c>
    </row>
    <row r="22" spans="1:14" s="22" customFormat="1" ht="18" customHeight="1">
      <c r="A22" s="37" t="s">
        <v>24</v>
      </c>
      <c r="B22" s="37"/>
      <c r="C22" s="38"/>
      <c r="D22" s="38"/>
      <c r="E22" s="39"/>
      <c r="F22" s="40"/>
      <c r="G22" s="41">
        <f>G7*$C47</f>
        <v>29002.020905923342</v>
      </c>
      <c r="H22" s="41">
        <f>H7*$C47</f>
        <v>31951.783972125435</v>
      </c>
      <c r="I22" s="41">
        <f>I7*$C47</f>
        <v>35425.034843205576</v>
      </c>
      <c r="J22" s="41">
        <f>J7*$C47</f>
        <v>38442.94425087108</v>
      </c>
      <c r="K22" s="42">
        <f t="shared" si="1"/>
        <v>0.10891876963734788</v>
      </c>
      <c r="L22" s="42">
        <f t="shared" si="1"/>
        <v>0.10751161597350997</v>
      </c>
      <c r="M22" s="42">
        <f t="shared" si="1"/>
        <v>0.10902189990162064</v>
      </c>
      <c r="N22" s="43">
        <f t="shared" si="1"/>
        <v>0.11054830053326702</v>
      </c>
    </row>
    <row r="23" spans="1:14" s="22" customFormat="1" ht="18" customHeight="1">
      <c r="A23" s="44" t="s">
        <v>25</v>
      </c>
      <c r="B23" s="44"/>
      <c r="C23" s="19"/>
      <c r="D23" s="19"/>
      <c r="E23" s="45"/>
      <c r="F23" s="46"/>
      <c r="G23" s="47">
        <f aca="true" t="shared" si="2" ref="G23:N23">SUM(G24:G25)</f>
        <v>266272.02090592333</v>
      </c>
      <c r="H23" s="47">
        <f t="shared" si="2"/>
        <v>297193.78397212544</v>
      </c>
      <c r="I23" s="47">
        <f t="shared" si="2"/>
        <v>324935.0348432056</v>
      </c>
      <c r="J23" s="47">
        <f t="shared" si="2"/>
        <v>347747.9442508711</v>
      </c>
      <c r="K23" s="48">
        <f t="shared" si="2"/>
        <v>1</v>
      </c>
      <c r="L23" s="48">
        <f t="shared" si="2"/>
        <v>1</v>
      </c>
      <c r="M23" s="48">
        <f t="shared" si="2"/>
        <v>1</v>
      </c>
      <c r="N23" s="49">
        <f t="shared" si="2"/>
        <v>1</v>
      </c>
    </row>
    <row r="24" spans="1:14" s="56" customFormat="1" ht="12" customHeight="1">
      <c r="A24" s="50" t="s">
        <v>26</v>
      </c>
      <c r="B24" s="50"/>
      <c r="C24" s="50"/>
      <c r="D24" s="50"/>
      <c r="E24" s="51"/>
      <c r="F24" s="52" t="s">
        <v>27</v>
      </c>
      <c r="G24" s="53">
        <f>SUM(G10,G11,G21)</f>
        <v>11390</v>
      </c>
      <c r="H24" s="53">
        <f>SUM(H10,H11,H21)</f>
        <v>10950</v>
      </c>
      <c r="I24" s="53">
        <f>SUM(I10,I11,I21)</f>
        <v>11140</v>
      </c>
      <c r="J24" s="53">
        <f>SUM(J10,J11,J21)</f>
        <v>12210</v>
      </c>
      <c r="K24" s="54">
        <f>G24/G$23</f>
        <v>0.04277580483765587</v>
      </c>
      <c r="L24" s="54">
        <f aca="true" t="shared" si="3" ref="L24:N25">H24/H$23</f>
        <v>0.03684464679458783</v>
      </c>
      <c r="M24" s="54">
        <f t="shared" si="3"/>
        <v>0.03428377615659544</v>
      </c>
      <c r="N24" s="55">
        <f t="shared" si="3"/>
        <v>0.035111638190423074</v>
      </c>
    </row>
    <row r="25" spans="1:14" s="56" customFormat="1" ht="12" customHeight="1">
      <c r="A25" s="50" t="s">
        <v>28</v>
      </c>
      <c r="B25" s="50"/>
      <c r="C25" s="50"/>
      <c r="D25" s="50"/>
      <c r="E25" s="51"/>
      <c r="F25" s="52" t="s">
        <v>29</v>
      </c>
      <c r="G25" s="53">
        <f>SUM(G7,G8,G22,G9,G12,G15,G18,G19,G20)</f>
        <v>254882.02090592333</v>
      </c>
      <c r="H25" s="53">
        <f>SUM(H7,H8,H22,H9,H12,H15,H18,H19,H20)</f>
        <v>286243.78397212544</v>
      </c>
      <c r="I25" s="53">
        <f>SUM(I7,I8,I22,I9,I12,I15,I18,I19,I20)</f>
        <v>313795.0348432056</v>
      </c>
      <c r="J25" s="53">
        <f>SUM(J7,J8,J22,J9,J12,J15,J18,J19,J20)</f>
        <v>335537.9442508711</v>
      </c>
      <c r="K25" s="54">
        <f>G25/G$23</f>
        <v>0.9572241951623441</v>
      </c>
      <c r="L25" s="54">
        <f t="shared" si="3"/>
        <v>0.9631553532054121</v>
      </c>
      <c r="M25" s="54">
        <f t="shared" si="3"/>
        <v>0.9657162238434046</v>
      </c>
      <c r="N25" s="55">
        <f t="shared" si="3"/>
        <v>0.9648883618095769</v>
      </c>
    </row>
    <row r="26" spans="1:14" s="22" customFormat="1" ht="18" customHeight="1">
      <c r="A26" s="44" t="s">
        <v>30</v>
      </c>
      <c r="B26" s="44"/>
      <c r="C26" s="19"/>
      <c r="D26" s="19"/>
      <c r="E26" s="45"/>
      <c r="F26" s="46"/>
      <c r="G26" s="57">
        <f aca="true" t="shared" si="4" ref="G26:N26">SUM(G27:G30)</f>
        <v>266272.02090592333</v>
      </c>
      <c r="H26" s="57">
        <f t="shared" si="4"/>
        <v>297193.7839721254</v>
      </c>
      <c r="I26" s="57">
        <f t="shared" si="4"/>
        <v>324935.0348432056</v>
      </c>
      <c r="J26" s="57">
        <f t="shared" si="4"/>
        <v>347747.9442508711</v>
      </c>
      <c r="K26" s="48">
        <f t="shared" si="4"/>
        <v>1</v>
      </c>
      <c r="L26" s="48">
        <f t="shared" si="4"/>
        <v>1.0000000000000002</v>
      </c>
      <c r="M26" s="48">
        <f t="shared" si="4"/>
        <v>1</v>
      </c>
      <c r="N26" s="49">
        <f t="shared" si="4"/>
        <v>1</v>
      </c>
    </row>
    <row r="27" spans="1:14" s="56" customFormat="1" ht="12" customHeight="1">
      <c r="A27" s="50" t="s">
        <v>31</v>
      </c>
      <c r="B27" s="50"/>
      <c r="C27" s="50"/>
      <c r="D27" s="50"/>
      <c r="E27" s="51"/>
      <c r="F27" s="52" t="s">
        <v>32</v>
      </c>
      <c r="G27" s="53">
        <f>G24+SUM(G7,G8,G22)*C59+G9+G13+G16+G20</f>
        <v>89767.86814072255</v>
      </c>
      <c r="H27" s="53">
        <f>H24+SUM(H7,H8,H22)*$D59+H9+H13+H16+H20</f>
        <v>97406.45352727005</v>
      </c>
      <c r="I27" s="53">
        <f>I24+SUM(I7,I8,I22)*$D59+I9+I13+I16+I20</f>
        <v>105548.52514905662</v>
      </c>
      <c r="J27" s="53">
        <f>J24+SUM(J7,J8,J22)*$D59+J9+J13+J16+J20</f>
        <v>113602.31032330717</v>
      </c>
      <c r="K27" s="54">
        <f>G27/G$26</f>
        <v>0.33712842917295643</v>
      </c>
      <c r="L27" s="54">
        <f aca="true" t="shared" si="5" ref="L27:N30">H27/H$26</f>
        <v>0.327754006915589</v>
      </c>
      <c r="M27" s="54">
        <f t="shared" si="5"/>
        <v>0.3248296238661617</v>
      </c>
      <c r="N27" s="55">
        <f t="shared" si="5"/>
        <v>0.3266800342070537</v>
      </c>
    </row>
    <row r="28" spans="1:14" s="56" customFormat="1" ht="12" customHeight="1">
      <c r="A28" s="50" t="s">
        <v>33</v>
      </c>
      <c r="B28" s="50"/>
      <c r="C28" s="50"/>
      <c r="D28" s="50"/>
      <c r="E28" s="51"/>
      <c r="F28" s="52" t="s">
        <v>34</v>
      </c>
      <c r="G28" s="53">
        <f>SUM(G7,G8,G22)*C60+G14+G17+G18+G19</f>
        <v>129944.35337239248</v>
      </c>
      <c r="H28" s="53">
        <f>SUM(H7,H8,H22)*$D60+H14+H17+H18+H19</f>
        <v>145486.25132705862</v>
      </c>
      <c r="I28" s="53">
        <f>SUM(I7,I8,I22)*$D60+I14+I17+I18+I19</f>
        <v>159919.0169863506</v>
      </c>
      <c r="J28" s="53">
        <f>SUM(J7,J8,J22)*$D60+J14+J17+J18+J19</f>
        <v>170618.29192296264</v>
      </c>
      <c r="K28" s="54">
        <f>G28/G$26</f>
        <v>0.48801354693703686</v>
      </c>
      <c r="L28" s="54">
        <f t="shared" si="5"/>
        <v>0.48953329165425674</v>
      </c>
      <c r="M28" s="54">
        <f t="shared" si="5"/>
        <v>0.4921568924185662</v>
      </c>
      <c r="N28" s="55">
        <f t="shared" si="5"/>
        <v>0.4906378161070474</v>
      </c>
    </row>
    <row r="29" spans="1:14" s="56" customFormat="1" ht="12" customHeight="1">
      <c r="A29" s="50" t="s">
        <v>35</v>
      </c>
      <c r="B29" s="50"/>
      <c r="C29" s="50"/>
      <c r="D29" s="50"/>
      <c r="E29" s="51"/>
      <c r="F29" s="52" t="s">
        <v>36</v>
      </c>
      <c r="G29" s="53">
        <f>SUM(G7,G8,G22)*C61</f>
        <v>8132.574563392402</v>
      </c>
      <c r="H29" s="53">
        <f>SUM(H7,H8,H22)*$D61</f>
        <v>9688.874303308608</v>
      </c>
      <c r="I29" s="53">
        <f>SUM(I7,I8,I22)*$D61</f>
        <v>10610.711082350179</v>
      </c>
      <c r="J29" s="53">
        <f>SUM(J7,J8,J22)*$D61</f>
        <v>11335.10496486893</v>
      </c>
      <c r="K29" s="54">
        <f>G29/G$26</f>
        <v>0.030542354903543262</v>
      </c>
      <c r="L29" s="54">
        <f t="shared" si="5"/>
        <v>0.03260120105411543</v>
      </c>
      <c r="M29" s="54">
        <f t="shared" si="5"/>
        <v>0.032654869264775586</v>
      </c>
      <c r="N29" s="55">
        <f t="shared" si="5"/>
        <v>0.032595749744221636</v>
      </c>
    </row>
    <row r="30" spans="1:14" s="56" customFormat="1" ht="12" customHeight="1">
      <c r="A30" s="50" t="s">
        <v>37</v>
      </c>
      <c r="B30" s="50"/>
      <c r="C30" s="50"/>
      <c r="D30" s="50"/>
      <c r="E30" s="51"/>
      <c r="F30" s="58" t="s">
        <v>38</v>
      </c>
      <c r="G30" s="59">
        <f>SUM(G7,G8,G22)*C62</f>
        <v>38427.224829415885</v>
      </c>
      <c r="H30" s="59">
        <f>SUM(H7,H8,H22)*$D62</f>
        <v>44612.20481448815</v>
      </c>
      <c r="I30" s="59">
        <f>SUM(I7,I8,I22)*$D62</f>
        <v>48856.78162544821</v>
      </c>
      <c r="J30" s="59">
        <f>SUM(J7,J8,J22)*$D62</f>
        <v>52192.23703973231</v>
      </c>
      <c r="K30" s="60">
        <f>G30/G$26</f>
        <v>0.14431566898646336</v>
      </c>
      <c r="L30" s="60">
        <f t="shared" si="5"/>
        <v>0.150111500376039</v>
      </c>
      <c r="M30" s="60">
        <f t="shared" si="5"/>
        <v>0.15035861445049653</v>
      </c>
      <c r="N30" s="55">
        <f t="shared" si="5"/>
        <v>0.15008639994167722</v>
      </c>
    </row>
    <row r="31" spans="1:14" ht="15">
      <c r="A31" s="15" t="s">
        <v>39</v>
      </c>
      <c r="B31" s="15"/>
      <c r="C31" s="15"/>
      <c r="D31" s="15"/>
      <c r="E31" s="15"/>
      <c r="F31" s="15"/>
      <c r="G31" s="61" t="s">
        <v>40</v>
      </c>
      <c r="H31" s="61" t="s">
        <v>41</v>
      </c>
      <c r="I31" s="6" t="s">
        <v>42</v>
      </c>
      <c r="J31" s="8"/>
      <c r="K31" s="61"/>
      <c r="L31" s="61"/>
      <c r="M31" s="61"/>
      <c r="N31" s="61" t="s">
        <v>40</v>
      </c>
    </row>
    <row r="32" spans="1:14" ht="15.75" customHeight="1">
      <c r="A32" s="62" t="s">
        <v>43</v>
      </c>
      <c r="B32" s="63">
        <v>40752</v>
      </c>
      <c r="C32" s="63"/>
      <c r="D32" s="63"/>
      <c r="E32" s="63"/>
      <c r="F32" s="63"/>
      <c r="G32" s="63"/>
      <c r="H32" s="63"/>
      <c r="I32" s="63"/>
      <c r="J32" s="63"/>
      <c r="K32" s="63"/>
      <c r="L32" s="63"/>
      <c r="M32" s="63"/>
      <c r="N32" s="63"/>
    </row>
    <row r="33" spans="1:14" s="66" customFormat="1" ht="15">
      <c r="A33" s="64" t="s">
        <v>44</v>
      </c>
      <c r="B33" s="64"/>
      <c r="C33" s="64"/>
      <c r="D33" s="64"/>
      <c r="E33" s="64"/>
      <c r="F33" s="64"/>
      <c r="G33" s="64"/>
      <c r="H33" s="64"/>
      <c r="I33" s="64"/>
      <c r="J33" s="64"/>
      <c r="K33" s="64"/>
      <c r="L33" s="64"/>
      <c r="M33" s="64"/>
      <c r="N33" s="65"/>
    </row>
    <row r="34" spans="1:14" s="69" customFormat="1" ht="24.75" customHeight="1">
      <c r="A34" s="67" t="str">
        <f>G31</f>
        <v>[A]</v>
      </c>
      <c r="B34" s="68" t="s">
        <v>45</v>
      </c>
      <c r="C34" s="68"/>
      <c r="D34" s="68"/>
      <c r="E34" s="68"/>
      <c r="F34" s="68"/>
      <c r="G34" s="68"/>
      <c r="H34" s="68"/>
      <c r="I34" s="68"/>
      <c r="J34" s="68"/>
      <c r="K34" s="68"/>
      <c r="L34" s="68"/>
      <c r="M34" s="68"/>
      <c r="N34" s="68"/>
    </row>
    <row r="35" spans="1:14" s="69" customFormat="1" ht="18" customHeight="1">
      <c r="A35" s="67" t="str">
        <f>H31</f>
        <v>[B]</v>
      </c>
      <c r="B35" s="68" t="s">
        <v>46</v>
      </c>
      <c r="C35" s="68"/>
      <c r="D35" s="68"/>
      <c r="E35" s="68"/>
      <c r="F35" s="68"/>
      <c r="G35" s="68"/>
      <c r="H35" s="68"/>
      <c r="I35" s="68"/>
      <c r="J35" s="68"/>
      <c r="K35" s="68"/>
      <c r="L35" s="68"/>
      <c r="M35" s="68"/>
      <c r="N35" s="68"/>
    </row>
    <row r="36" spans="1:14" s="69" customFormat="1" ht="24.75" customHeight="1">
      <c r="A36" s="67" t="str">
        <f>I31</f>
        <v>[C]</v>
      </c>
      <c r="B36" s="68" t="s">
        <v>47</v>
      </c>
      <c r="C36" s="68"/>
      <c r="D36" s="68"/>
      <c r="E36" s="68"/>
      <c r="F36" s="68"/>
      <c r="G36" s="68"/>
      <c r="H36" s="68"/>
      <c r="I36" s="68"/>
      <c r="J36" s="68"/>
      <c r="K36" s="68"/>
      <c r="L36" s="68"/>
      <c r="M36" s="68"/>
      <c r="N36" s="68"/>
    </row>
    <row r="37" spans="1:14" s="69" customFormat="1" ht="18" customHeight="1">
      <c r="A37" s="67" t="str">
        <f>F24</f>
        <v>[D]</v>
      </c>
      <c r="B37" s="68" t="s">
        <v>48</v>
      </c>
      <c r="C37" s="68"/>
      <c r="D37" s="68"/>
      <c r="E37" s="68"/>
      <c r="F37" s="68"/>
      <c r="G37" s="68"/>
      <c r="H37" s="68"/>
      <c r="I37" s="68"/>
      <c r="J37" s="68"/>
      <c r="K37" s="68"/>
      <c r="L37" s="68"/>
      <c r="M37" s="68"/>
      <c r="N37" s="68"/>
    </row>
    <row r="38" spans="1:14" s="69" customFormat="1" ht="18" customHeight="1">
      <c r="A38" s="67" t="str">
        <f>F25</f>
        <v>[E]</v>
      </c>
      <c r="B38" s="68" t="s">
        <v>49</v>
      </c>
      <c r="C38" s="68"/>
      <c r="D38" s="68"/>
      <c r="E38" s="68"/>
      <c r="F38" s="68"/>
      <c r="G38" s="68"/>
      <c r="H38" s="68"/>
      <c r="I38" s="68"/>
      <c r="J38" s="68"/>
      <c r="K38" s="68"/>
      <c r="L38" s="68"/>
      <c r="M38" s="68"/>
      <c r="N38" s="68"/>
    </row>
    <row r="39" spans="1:14" s="69" customFormat="1" ht="18" customHeight="1">
      <c r="A39" s="67" t="str">
        <f>F27</f>
        <v>[F]</v>
      </c>
      <c r="B39" s="68" t="s">
        <v>50</v>
      </c>
      <c r="C39" s="68"/>
      <c r="D39" s="68"/>
      <c r="E39" s="68"/>
      <c r="F39" s="68"/>
      <c r="G39" s="68"/>
      <c r="H39" s="68"/>
      <c r="I39" s="68"/>
      <c r="J39" s="68"/>
      <c r="K39" s="68"/>
      <c r="L39" s="68"/>
      <c r="M39" s="68"/>
      <c r="N39" s="68"/>
    </row>
    <row r="40" spans="1:14" s="69" customFormat="1" ht="18" customHeight="1">
      <c r="A40" s="67" t="str">
        <f>F28</f>
        <v>[G]</v>
      </c>
      <c r="B40" s="68" t="s">
        <v>51</v>
      </c>
      <c r="C40" s="68"/>
      <c r="D40" s="68"/>
      <c r="E40" s="68"/>
      <c r="F40" s="68"/>
      <c r="G40" s="68"/>
      <c r="H40" s="68"/>
      <c r="I40" s="68"/>
      <c r="J40" s="68"/>
      <c r="K40" s="68"/>
      <c r="L40" s="68"/>
      <c r="M40" s="68"/>
      <c r="N40" s="68"/>
    </row>
    <row r="41" spans="1:14" s="69" customFormat="1" ht="18" customHeight="1">
      <c r="A41" s="67" t="str">
        <f>F29</f>
        <v>[H]</v>
      </c>
      <c r="B41" s="68" t="s">
        <v>52</v>
      </c>
      <c r="C41" s="68"/>
      <c r="D41" s="68"/>
      <c r="E41" s="68"/>
      <c r="F41" s="68"/>
      <c r="G41" s="68"/>
      <c r="H41" s="68"/>
      <c r="I41" s="68"/>
      <c r="J41" s="68"/>
      <c r="K41" s="68"/>
      <c r="L41" s="68"/>
      <c r="M41" s="68"/>
      <c r="N41" s="68"/>
    </row>
    <row r="42" spans="1:14" s="69" customFormat="1" ht="18" customHeight="1">
      <c r="A42" s="67" t="str">
        <f>F30</f>
        <v>[I]</v>
      </c>
      <c r="B42" s="68" t="s">
        <v>53</v>
      </c>
      <c r="C42" s="68"/>
      <c r="D42" s="68"/>
      <c r="E42" s="68"/>
      <c r="F42" s="68"/>
      <c r="G42" s="68"/>
      <c r="H42" s="68"/>
      <c r="I42" s="68"/>
      <c r="J42" s="68"/>
      <c r="K42" s="68"/>
      <c r="L42" s="68"/>
      <c r="M42" s="68"/>
      <c r="N42" s="68"/>
    </row>
    <row r="43" spans="1:14" s="69" customFormat="1" ht="18" customHeight="1">
      <c r="A43" s="70" t="s">
        <v>54</v>
      </c>
      <c r="B43" s="70"/>
      <c r="C43" s="71"/>
      <c r="D43" s="71"/>
      <c r="E43" s="71"/>
      <c r="F43" s="71"/>
      <c r="G43" s="71"/>
      <c r="H43" s="71"/>
      <c r="I43" s="71"/>
      <c r="J43" s="71"/>
      <c r="K43" s="71"/>
      <c r="L43" s="71"/>
      <c r="M43" s="71"/>
      <c r="N43" s="71"/>
    </row>
    <row r="44" spans="1:14" s="69" customFormat="1" ht="36" customHeight="1">
      <c r="A44" s="72" t="s">
        <v>55</v>
      </c>
      <c r="B44" s="73" t="s">
        <v>56</v>
      </c>
      <c r="C44" s="73"/>
      <c r="D44" s="74"/>
      <c r="E44" s="74"/>
      <c r="F44" s="75"/>
      <c r="G44" s="75"/>
      <c r="H44" s="75"/>
      <c r="I44" s="75"/>
      <c r="J44" s="75"/>
      <c r="K44" s="75"/>
      <c r="L44" s="75"/>
      <c r="M44" s="75"/>
      <c r="N44" s="75"/>
    </row>
    <row r="45" spans="1:14" s="69" customFormat="1" ht="12.75" customHeight="1">
      <c r="A45" s="19"/>
      <c r="B45" s="76" t="s">
        <v>57</v>
      </c>
      <c r="C45" s="77">
        <v>114.8</v>
      </c>
      <c r="D45" s="75"/>
      <c r="E45" s="75"/>
      <c r="F45" s="75"/>
      <c r="G45" s="75"/>
      <c r="H45" s="75"/>
      <c r="I45" s="75"/>
      <c r="J45" s="75"/>
      <c r="K45" s="75"/>
      <c r="L45" s="75"/>
      <c r="M45" s="75"/>
      <c r="N45" s="75"/>
    </row>
    <row r="46" spans="1:14" s="69" customFormat="1" ht="12.75" customHeight="1">
      <c r="A46" s="19"/>
      <c r="B46" s="78" t="s">
        <v>58</v>
      </c>
      <c r="C46" s="79">
        <v>25.4</v>
      </c>
      <c r="D46" s="75"/>
      <c r="E46" s="75"/>
      <c r="F46" s="75"/>
      <c r="G46" s="75"/>
      <c r="H46" s="75"/>
      <c r="I46" s="75"/>
      <c r="J46" s="75"/>
      <c r="K46" s="75"/>
      <c r="L46" s="75"/>
      <c r="M46" s="75"/>
      <c r="N46" s="75"/>
    </row>
    <row r="47" spans="1:14" s="69" customFormat="1" ht="12.75" customHeight="1">
      <c r="A47" s="80"/>
      <c r="B47" s="81" t="s">
        <v>59</v>
      </c>
      <c r="C47" s="82">
        <f>C46/C45</f>
        <v>0.22125435540069685</v>
      </c>
      <c r="D47" s="83"/>
      <c r="E47" s="83"/>
      <c r="F47" s="83"/>
      <c r="G47" s="75"/>
      <c r="H47" s="75"/>
      <c r="I47" s="75"/>
      <c r="J47" s="75"/>
      <c r="K47" s="75"/>
      <c r="L47" s="75"/>
      <c r="M47" s="75"/>
      <c r="N47" s="75"/>
    </row>
    <row r="48" spans="2:14" s="69" customFormat="1" ht="18" customHeight="1">
      <c r="B48" s="84" t="s">
        <v>60</v>
      </c>
      <c r="C48" s="75"/>
      <c r="D48" s="75"/>
      <c r="E48" s="75"/>
      <c r="F48" s="75"/>
      <c r="G48" s="75"/>
      <c r="H48" s="75"/>
      <c r="I48" s="75"/>
      <c r="J48" s="75"/>
      <c r="K48" s="75"/>
      <c r="L48" s="75"/>
      <c r="M48" s="75"/>
      <c r="N48" s="75"/>
    </row>
    <row r="49" spans="1:14" s="69" customFormat="1" ht="18" customHeight="1">
      <c r="A49" s="64" t="s">
        <v>61</v>
      </c>
      <c r="B49" s="85" t="s">
        <v>62</v>
      </c>
      <c r="C49" s="86">
        <v>2008</v>
      </c>
      <c r="D49" s="87">
        <v>2009</v>
      </c>
      <c r="E49" s="88"/>
      <c r="F49" s="88"/>
      <c r="G49" s="75"/>
      <c r="H49" s="75"/>
      <c r="I49" s="75"/>
      <c r="J49" s="75"/>
      <c r="K49" s="75"/>
      <c r="L49" s="75"/>
      <c r="M49" s="75"/>
      <c r="N49" s="75"/>
    </row>
    <row r="50" spans="1:14" s="69" customFormat="1" ht="12.75" customHeight="1">
      <c r="A50" s="19"/>
      <c r="B50" s="76" t="s">
        <v>63</v>
      </c>
      <c r="C50" s="89">
        <f>SUM(C51:C53)</f>
        <v>539.6</v>
      </c>
      <c r="D50" s="77">
        <f>SUM(D51:D53)</f>
        <v>547.7</v>
      </c>
      <c r="E50" s="80"/>
      <c r="F50" s="75"/>
      <c r="G50" s="75"/>
      <c r="H50" s="75"/>
      <c r="I50" s="75"/>
      <c r="J50" s="75"/>
      <c r="K50" s="75"/>
      <c r="L50" s="75"/>
      <c r="M50" s="75"/>
      <c r="N50" s="75"/>
    </row>
    <row r="51" spans="1:14" s="69" customFormat="1" ht="12.75" customHeight="1">
      <c r="A51" s="19"/>
      <c r="B51" s="90" t="s">
        <v>64</v>
      </c>
      <c r="C51" s="52">
        <v>395.9</v>
      </c>
      <c r="D51" s="79">
        <v>397.5</v>
      </c>
      <c r="E51" s="80"/>
      <c r="F51" s="75"/>
      <c r="G51" s="75"/>
      <c r="H51" s="75"/>
      <c r="I51" s="75"/>
      <c r="J51" s="75"/>
      <c r="K51" s="75"/>
      <c r="L51" s="75"/>
      <c r="M51" s="75"/>
      <c r="N51" s="75"/>
    </row>
    <row r="52" spans="1:14" s="69" customFormat="1" ht="12.75" customHeight="1">
      <c r="A52" s="19"/>
      <c r="B52" s="90" t="s">
        <v>65</v>
      </c>
      <c r="C52" s="52">
        <v>25.1</v>
      </c>
      <c r="D52" s="79">
        <v>26.8</v>
      </c>
      <c r="E52" s="80"/>
      <c r="F52" s="75"/>
      <c r="G52" s="75"/>
      <c r="H52" s="75"/>
      <c r="I52" s="75"/>
      <c r="J52" s="75"/>
      <c r="K52" s="75"/>
      <c r="L52" s="75"/>
      <c r="M52" s="75"/>
      <c r="N52" s="75"/>
    </row>
    <row r="53" spans="1:14" s="69" customFormat="1" ht="12.75" customHeight="1">
      <c r="A53" s="19"/>
      <c r="B53" s="90" t="s">
        <v>66</v>
      </c>
      <c r="C53" s="52">
        <v>118.6</v>
      </c>
      <c r="D53" s="79">
        <v>123.4</v>
      </c>
      <c r="E53" s="80"/>
      <c r="F53" s="75"/>
      <c r="G53" s="75"/>
      <c r="H53" s="75"/>
      <c r="I53" s="75"/>
      <c r="J53" s="75"/>
      <c r="K53" s="75"/>
      <c r="L53" s="75"/>
      <c r="M53" s="75"/>
      <c r="N53" s="75"/>
    </row>
    <row r="54" spans="1:14" s="69" customFormat="1" ht="12.75" customHeight="1">
      <c r="A54" s="19"/>
      <c r="B54" s="78" t="s">
        <v>67</v>
      </c>
      <c r="C54" s="52">
        <f>SUM(C55:C57)</f>
        <v>211.10000000000002</v>
      </c>
      <c r="D54" s="79">
        <f>SUM(D55:D57)</f>
        <v>208.79999999999998</v>
      </c>
      <c r="E54" s="80"/>
      <c r="F54" s="75"/>
      <c r="G54" s="75"/>
      <c r="H54" s="75"/>
      <c r="I54" s="75"/>
      <c r="J54" s="75"/>
      <c r="K54" s="75"/>
      <c r="L54" s="75"/>
      <c r="M54" s="75"/>
      <c r="N54" s="75"/>
    </row>
    <row r="55" spans="1:14" s="69" customFormat="1" ht="12.75" customHeight="1">
      <c r="A55" s="19"/>
      <c r="B55" s="90" t="s">
        <v>64</v>
      </c>
      <c r="C55" s="52">
        <v>176.5</v>
      </c>
      <c r="D55" s="79">
        <v>172.9</v>
      </c>
      <c r="E55" s="80"/>
      <c r="F55" s="75"/>
      <c r="G55" s="75"/>
      <c r="H55" s="75"/>
      <c r="I55" s="75"/>
      <c r="J55" s="75"/>
      <c r="K55" s="75"/>
      <c r="L55" s="75"/>
      <c r="M55" s="75"/>
      <c r="N55" s="75"/>
    </row>
    <row r="56" spans="1:14" s="69" customFormat="1" ht="12.75" customHeight="1">
      <c r="A56" s="19"/>
      <c r="B56" s="90" t="s">
        <v>65</v>
      </c>
      <c r="C56" s="52">
        <v>9.8</v>
      </c>
      <c r="D56" s="79">
        <v>10.7</v>
      </c>
      <c r="E56" s="80"/>
      <c r="F56" s="75"/>
      <c r="G56" s="75"/>
      <c r="H56" s="75"/>
      <c r="I56" s="75"/>
      <c r="J56" s="75"/>
      <c r="K56" s="75"/>
      <c r="L56" s="75"/>
      <c r="M56" s="75"/>
      <c r="N56" s="75"/>
    </row>
    <row r="57" spans="1:14" s="69" customFormat="1" ht="12.75" customHeight="1">
      <c r="A57" s="19"/>
      <c r="B57" s="90" t="s">
        <v>66</v>
      </c>
      <c r="C57" s="52">
        <v>24.8</v>
      </c>
      <c r="D57" s="79">
        <v>25.2</v>
      </c>
      <c r="E57" s="80"/>
      <c r="F57" s="75"/>
      <c r="G57" s="75"/>
      <c r="H57" s="75"/>
      <c r="I57" s="75"/>
      <c r="J57" s="75"/>
      <c r="K57" s="75"/>
      <c r="L57" s="75"/>
      <c r="M57" s="75"/>
      <c r="N57" s="75"/>
    </row>
    <row r="58" spans="1:14" s="69" customFormat="1" ht="12.75" customHeight="1">
      <c r="A58" s="19"/>
      <c r="B58" s="78" t="s">
        <v>68</v>
      </c>
      <c r="C58" s="91">
        <f>SUM(C59:C62)</f>
        <v>0.9999999999999999</v>
      </c>
      <c r="D58" s="92">
        <f>SUM(D59:D62)</f>
        <v>1</v>
      </c>
      <c r="E58" s="93"/>
      <c r="F58" s="75"/>
      <c r="G58" s="75"/>
      <c r="H58" s="75"/>
      <c r="I58" s="75"/>
      <c r="J58" s="75"/>
      <c r="K58" s="75"/>
      <c r="L58" s="75"/>
      <c r="M58" s="75"/>
      <c r="N58" s="75"/>
    </row>
    <row r="59" spans="1:14" s="69" customFormat="1" ht="12.75" customHeight="1">
      <c r="A59" s="80" t="s">
        <v>69</v>
      </c>
      <c r="B59" s="90" t="s">
        <v>70</v>
      </c>
      <c r="C59" s="91">
        <f>SUM(C55:C57)/SUM(C50,C54)</f>
        <v>0.28120420940455576</v>
      </c>
      <c r="D59" s="92">
        <f>SUM(D55:D57)/SUM(D50,D54)</f>
        <v>0.2760079312623926</v>
      </c>
      <c r="E59" s="93"/>
      <c r="F59" s="75"/>
      <c r="G59" s="75"/>
      <c r="H59" s="75"/>
      <c r="I59" s="75"/>
      <c r="J59" s="75"/>
      <c r="K59" s="75"/>
      <c r="L59" s="75"/>
      <c r="M59" s="75"/>
      <c r="N59" s="75"/>
    </row>
    <row r="60" spans="1:14" s="69" customFormat="1" ht="12.75" customHeight="1">
      <c r="A60" s="80" t="s">
        <v>71</v>
      </c>
      <c r="B60" s="90" t="s">
        <v>64</v>
      </c>
      <c r="C60" s="91">
        <f>C51/(C50+C54)</f>
        <v>0.5273744505128546</v>
      </c>
      <c r="D60" s="92">
        <f>D51/(D50+D54)</f>
        <v>0.5254461335095836</v>
      </c>
      <c r="E60" s="93"/>
      <c r="F60" s="75"/>
      <c r="G60" s="75"/>
      <c r="H60" s="75"/>
      <c r="I60" s="75"/>
      <c r="J60" s="75"/>
      <c r="K60" s="75"/>
      <c r="L60" s="75"/>
      <c r="M60" s="75"/>
      <c r="N60" s="75"/>
    </row>
    <row r="61" spans="1:14" s="69" customFormat="1" ht="12.75" customHeight="1">
      <c r="A61" s="80" t="s">
        <v>72</v>
      </c>
      <c r="B61" s="90" t="s">
        <v>73</v>
      </c>
      <c r="C61" s="91">
        <f>C52/(C50+C54)</f>
        <v>0.03343546023711203</v>
      </c>
      <c r="D61" s="92">
        <f>D52/(D50+D54)</f>
        <v>0.03542630535360212</v>
      </c>
      <c r="E61" s="93"/>
      <c r="F61" s="75"/>
      <c r="G61" s="75"/>
      <c r="H61" s="75"/>
      <c r="I61" s="75"/>
      <c r="J61" s="75"/>
      <c r="K61" s="75"/>
      <c r="L61" s="75"/>
      <c r="M61" s="75"/>
      <c r="N61" s="75"/>
    </row>
    <row r="62" spans="1:14" s="69" customFormat="1" ht="12.75" customHeight="1">
      <c r="A62" s="94" t="s">
        <v>74</v>
      </c>
      <c r="B62" s="81" t="s">
        <v>75</v>
      </c>
      <c r="C62" s="95">
        <f>C53/(C50+C54)</f>
        <v>0.15798587984547754</v>
      </c>
      <c r="D62" s="96">
        <f>D53/(D50+D54)</f>
        <v>0.1631196298744217</v>
      </c>
      <c r="E62" s="93"/>
      <c r="F62" s="75"/>
      <c r="G62" s="75"/>
      <c r="H62" s="75"/>
      <c r="I62" s="75"/>
      <c r="J62" s="75"/>
      <c r="K62" s="75"/>
      <c r="L62" s="75"/>
      <c r="M62" s="75"/>
      <c r="N62" s="75"/>
    </row>
    <row r="63" spans="1:14" s="69" customFormat="1" ht="18" customHeight="1">
      <c r="A63" s="94"/>
      <c r="B63" s="97" t="s">
        <v>76</v>
      </c>
      <c r="C63" s="15"/>
      <c r="D63" s="71"/>
      <c r="E63" s="83"/>
      <c r="F63" s="83"/>
      <c r="G63" s="83"/>
      <c r="H63" s="83"/>
      <c r="I63" s="83"/>
      <c r="J63" s="83"/>
      <c r="K63" s="83"/>
      <c r="L63" s="83"/>
      <c r="M63" s="83"/>
      <c r="N63" s="83"/>
    </row>
    <row r="64" spans="1:14" s="66" customFormat="1" ht="19.5" customHeight="1">
      <c r="A64" s="70" t="s">
        <v>77</v>
      </c>
      <c r="B64" s="70"/>
      <c r="C64" s="70"/>
      <c r="D64" s="70"/>
      <c r="E64" s="70"/>
      <c r="F64" s="70"/>
      <c r="G64" s="70"/>
      <c r="H64" s="70"/>
      <c r="I64" s="70"/>
      <c r="J64" s="70"/>
      <c r="K64" s="70"/>
      <c r="L64" s="70"/>
      <c r="M64" s="70"/>
      <c r="N64" s="70"/>
    </row>
    <row r="65" spans="1:14" s="99" customFormat="1" ht="24.75" customHeight="1">
      <c r="A65" s="67" t="s">
        <v>78</v>
      </c>
      <c r="B65" s="98" t="s">
        <v>79</v>
      </c>
      <c r="C65" s="98"/>
      <c r="D65" s="98"/>
      <c r="E65" s="98"/>
      <c r="F65" s="98"/>
      <c r="G65" s="98"/>
      <c r="H65" s="98"/>
      <c r="I65" s="98"/>
      <c r="J65" s="98"/>
      <c r="K65" s="98"/>
      <c r="L65" s="98"/>
      <c r="M65" s="98"/>
      <c r="N65" s="98"/>
    </row>
    <row r="66" spans="1:14" s="99" customFormat="1" ht="24.75" customHeight="1">
      <c r="A66" s="67" t="s">
        <v>80</v>
      </c>
      <c r="B66" s="98" t="s">
        <v>81</v>
      </c>
      <c r="C66" s="98"/>
      <c r="D66" s="98"/>
      <c r="E66" s="98"/>
      <c r="F66" s="98"/>
      <c r="G66" s="98"/>
      <c r="H66" s="98"/>
      <c r="I66" s="98"/>
      <c r="J66" s="98"/>
      <c r="K66" s="98"/>
      <c r="L66" s="98"/>
      <c r="M66" s="98"/>
      <c r="N66" s="98" t="s">
        <v>82</v>
      </c>
    </row>
    <row r="67" spans="1:14" s="99" customFormat="1" ht="24.75" customHeight="1">
      <c r="A67" s="67" t="s">
        <v>83</v>
      </c>
      <c r="B67" s="98" t="s">
        <v>84</v>
      </c>
      <c r="C67" s="98"/>
      <c r="D67" s="98"/>
      <c r="E67" s="98"/>
      <c r="F67" s="98"/>
      <c r="G67" s="98"/>
      <c r="H67" s="98"/>
      <c r="I67" s="98"/>
      <c r="J67" s="98"/>
      <c r="K67" s="98"/>
      <c r="L67" s="98"/>
      <c r="M67" s="98"/>
      <c r="N67" s="98" t="s">
        <v>82</v>
      </c>
    </row>
    <row r="68" spans="1:14" s="99" customFormat="1" ht="18" customHeight="1">
      <c r="A68" s="67" t="s">
        <v>85</v>
      </c>
      <c r="B68" s="98" t="s">
        <v>86</v>
      </c>
      <c r="C68" s="98"/>
      <c r="D68" s="98"/>
      <c r="E68" s="98"/>
      <c r="F68" s="98"/>
      <c r="G68" s="98"/>
      <c r="H68" s="98"/>
      <c r="I68" s="98"/>
      <c r="J68" s="98"/>
      <c r="K68" s="98"/>
      <c r="L68" s="98"/>
      <c r="M68" s="98"/>
      <c r="N68" s="98"/>
    </row>
    <row r="69" spans="1:14" s="99" customFormat="1" ht="24.75" customHeight="1">
      <c r="A69" s="67" t="s">
        <v>87</v>
      </c>
      <c r="B69" s="98" t="s">
        <v>88</v>
      </c>
      <c r="C69" s="98"/>
      <c r="D69" s="98"/>
      <c r="E69" s="98"/>
      <c r="F69" s="98"/>
      <c r="G69" s="98"/>
      <c r="H69" s="98"/>
      <c r="I69" s="98"/>
      <c r="J69" s="98"/>
      <c r="K69" s="98"/>
      <c r="L69" s="98"/>
      <c r="M69" s="98"/>
      <c r="N69" s="98"/>
    </row>
    <row r="70" spans="1:9" ht="18">
      <c r="A70" s="100" t="s">
        <v>89</v>
      </c>
      <c r="B70" s="100"/>
      <c r="C70" s="100"/>
      <c r="D70" s="100"/>
      <c r="E70" s="100"/>
      <c r="F70" s="100"/>
      <c r="G70" s="100"/>
      <c r="H70" s="100"/>
      <c r="I70" s="100"/>
    </row>
    <row r="71" spans="1:14" s="99" customFormat="1" ht="12.75" customHeight="1">
      <c r="A71" s="80"/>
      <c r="B71" s="84"/>
      <c r="C71" s="84"/>
      <c r="D71" s="84"/>
      <c r="E71" s="84"/>
      <c r="F71" s="84"/>
      <c r="G71" s="84"/>
      <c r="H71" s="84"/>
      <c r="I71" s="84"/>
      <c r="J71" s="84"/>
      <c r="K71" s="84"/>
      <c r="L71" s="84"/>
      <c r="M71" s="84"/>
      <c r="N71" s="84"/>
    </row>
    <row r="72" spans="1:14" s="99" customFormat="1" ht="12.75" customHeight="1">
      <c r="A72" s="80"/>
      <c r="B72" s="84"/>
      <c r="C72" s="84"/>
      <c r="D72" s="84"/>
      <c r="E72" s="84"/>
      <c r="F72" s="84"/>
      <c r="G72" s="84"/>
      <c r="H72" s="84"/>
      <c r="I72" s="84"/>
      <c r="J72" s="84"/>
      <c r="K72" s="84"/>
      <c r="L72" s="84"/>
      <c r="M72" s="84"/>
      <c r="N72" s="84"/>
    </row>
    <row r="73" spans="1:14" s="99" customFormat="1" ht="12.75" customHeight="1">
      <c r="A73" s="80"/>
      <c r="B73" s="84"/>
      <c r="C73" s="84"/>
      <c r="D73" s="84"/>
      <c r="E73" s="84"/>
      <c r="F73" s="84"/>
      <c r="G73" s="84"/>
      <c r="H73" s="84"/>
      <c r="I73" s="84"/>
      <c r="J73" s="84"/>
      <c r="K73" s="84"/>
      <c r="L73" s="84"/>
      <c r="M73" s="84"/>
      <c r="N73" s="84"/>
    </row>
    <row r="74" spans="1:14" s="66" customFormat="1" ht="19.5" customHeight="1">
      <c r="A74" s="101"/>
      <c r="D74" s="102"/>
      <c r="E74" s="102"/>
      <c r="G74" s="103"/>
      <c r="H74" s="103"/>
      <c r="I74" s="103"/>
      <c r="J74" s="103"/>
      <c r="K74" s="103"/>
      <c r="L74" s="103"/>
      <c r="M74" s="103"/>
      <c r="N74" s="19"/>
    </row>
    <row r="75" spans="1:14" s="99" customFormat="1" ht="12.75" customHeight="1">
      <c r="A75" s="104"/>
      <c r="D75" s="102"/>
      <c r="E75" s="102"/>
      <c r="G75" s="104"/>
      <c r="H75" s="104"/>
      <c r="I75" s="104"/>
      <c r="J75" s="104"/>
      <c r="K75" s="104"/>
      <c r="L75" s="104"/>
      <c r="M75" s="104"/>
      <c r="N75" s="84"/>
    </row>
    <row r="76" spans="4:5" ht="15">
      <c r="D76" s="102"/>
      <c r="E76" s="102"/>
    </row>
    <row r="77" spans="4:5" ht="15">
      <c r="D77" s="102"/>
      <c r="E77" s="102"/>
    </row>
    <row r="78" spans="4:5" ht="15">
      <c r="D78" s="102"/>
      <c r="E78" s="102"/>
    </row>
    <row r="79" spans="4:5" ht="15">
      <c r="D79" s="105"/>
      <c r="E79" s="105"/>
    </row>
    <row r="80" spans="4:5" ht="15">
      <c r="D80" s="105"/>
      <c r="E80" s="105"/>
    </row>
  </sheetData>
  <sheetProtection/>
  <mergeCells count="52">
    <mergeCell ref="B67:N67"/>
    <mergeCell ref="B68:N68"/>
    <mergeCell ref="B69:N69"/>
    <mergeCell ref="A70:I70"/>
    <mergeCell ref="B42:N42"/>
    <mergeCell ref="A43:B43"/>
    <mergeCell ref="B44:C44"/>
    <mergeCell ref="A64:N64"/>
    <mergeCell ref="B65:N65"/>
    <mergeCell ref="B66:N66"/>
    <mergeCell ref="B36:N36"/>
    <mergeCell ref="B37:N37"/>
    <mergeCell ref="B38:N38"/>
    <mergeCell ref="B39:N39"/>
    <mergeCell ref="B40:N40"/>
    <mergeCell ref="B41:N41"/>
    <mergeCell ref="A29:E29"/>
    <mergeCell ref="A30:E30"/>
    <mergeCell ref="I31:J31"/>
    <mergeCell ref="B32:N32"/>
    <mergeCell ref="B34:N34"/>
    <mergeCell ref="B35:N35"/>
    <mergeCell ref="A23:B23"/>
    <mergeCell ref="A24:E24"/>
    <mergeCell ref="A25:E25"/>
    <mergeCell ref="A26:B26"/>
    <mergeCell ref="A27:E27"/>
    <mergeCell ref="A28:E28"/>
    <mergeCell ref="A17:B17"/>
    <mergeCell ref="A18:B18"/>
    <mergeCell ref="A19:E19"/>
    <mergeCell ref="A20:E20"/>
    <mergeCell ref="A21:E21"/>
    <mergeCell ref="A22:B22"/>
    <mergeCell ref="A11:E11"/>
    <mergeCell ref="A12:E12"/>
    <mergeCell ref="A13:B13"/>
    <mergeCell ref="A14:B14"/>
    <mergeCell ref="A15:E15"/>
    <mergeCell ref="A16:B16"/>
    <mergeCell ref="A5:B5"/>
    <mergeCell ref="A6:B6"/>
    <mergeCell ref="A7:E7"/>
    <mergeCell ref="A8:E8"/>
    <mergeCell ref="A9:E9"/>
    <mergeCell ref="A10:E10"/>
    <mergeCell ref="A1:N1"/>
    <mergeCell ref="A2:N2"/>
    <mergeCell ref="A3:E4"/>
    <mergeCell ref="F3:F4"/>
    <mergeCell ref="G3:J3"/>
    <mergeCell ref="K3:N3"/>
  </mergeCells>
  <printOptions horizontalCentered="1"/>
  <pageMargins left="0.7" right="0.7" top="0.75" bottom="0.75" header="0.3" footer="0.3"/>
  <pageSetup fitToHeight="2" fitToWidth="1" horizontalDpi="600" verticalDpi="600" orientation="landscape" scale="79" r:id="rId1"/>
  <rowBreaks count="1" manualBreakCount="1">
    <brk id="32" max="13" man="1"/>
  </rowBreaks>
</worksheet>
</file>

<file path=xl/worksheets/sheet2.xml><?xml version="1.0" encoding="utf-8"?>
<worksheet xmlns="http://schemas.openxmlformats.org/spreadsheetml/2006/main" xmlns:r="http://schemas.openxmlformats.org/officeDocument/2006/relationships">
  <sheetPr>
    <pageSetUpPr fitToPage="1"/>
  </sheetPr>
  <dimension ref="A1:L55"/>
  <sheetViews>
    <sheetView view="pageBreakPreview" zoomScaleSheetLayoutView="100" zoomScalePageLayoutView="0" workbookViewId="0" topLeftCell="A1">
      <pane xSplit="1" ySplit="3" topLeftCell="B24" activePane="bottomRight" state="frozen"/>
      <selection pane="topLeft" activeCell="A70" sqref="A70:I70"/>
      <selection pane="topRight" activeCell="A70" sqref="A70:I70"/>
      <selection pane="bottomLeft" activeCell="A70" sqref="A70:I70"/>
      <selection pane="bottomRight" activeCell="A70" sqref="A70:I70"/>
    </sheetView>
  </sheetViews>
  <sheetFormatPr defaultColWidth="9.140625" defaultRowHeight="15"/>
  <cols>
    <col min="1" max="1" width="6.7109375" style="0" customWidth="1"/>
    <col min="2" max="2" width="30.28125" style="0" customWidth="1"/>
    <col min="3" max="7" width="10.7109375" style="0" customWidth="1"/>
    <col min="8" max="8" width="9.140625" style="106" customWidth="1"/>
  </cols>
  <sheetData>
    <row r="1" spans="1:12" ht="18" customHeight="1" thickBot="1">
      <c r="A1" s="1" t="s">
        <v>90</v>
      </c>
      <c r="B1" s="1"/>
      <c r="C1" s="1"/>
      <c r="D1" s="1"/>
      <c r="E1" s="1"/>
      <c r="F1" s="1"/>
      <c r="G1" s="1"/>
      <c r="H1" s="1"/>
      <c r="I1" s="106"/>
      <c r="J1" s="106"/>
      <c r="K1" s="106"/>
      <c r="L1" s="106"/>
    </row>
    <row r="2" spans="1:12" ht="18" customHeight="1" thickTop="1">
      <c r="A2" s="107"/>
      <c r="B2" s="107"/>
      <c r="C2" s="108" t="s">
        <v>91</v>
      </c>
      <c r="D2" s="109" t="s">
        <v>92</v>
      </c>
      <c r="E2" s="109"/>
      <c r="F2" s="109"/>
      <c r="G2" s="109"/>
      <c r="H2" s="110"/>
      <c r="I2" s="111"/>
      <c r="J2" s="111"/>
      <c r="K2" s="111"/>
      <c r="L2" s="111"/>
    </row>
    <row r="3" spans="1:12" ht="36" customHeight="1">
      <c r="A3" s="2"/>
      <c r="B3" s="2"/>
      <c r="C3" s="12"/>
      <c r="D3" s="15" t="s">
        <v>9</v>
      </c>
      <c r="E3" s="61" t="s">
        <v>64</v>
      </c>
      <c r="F3" s="61" t="s">
        <v>65</v>
      </c>
      <c r="G3" s="61" t="s">
        <v>58</v>
      </c>
      <c r="H3" s="61" t="s">
        <v>39</v>
      </c>
      <c r="I3" s="106"/>
      <c r="J3" s="106"/>
      <c r="K3" s="106"/>
      <c r="L3" s="106"/>
    </row>
    <row r="4" spans="1:12" s="118" customFormat="1" ht="18" customHeight="1">
      <c r="A4" s="112" t="s">
        <v>93</v>
      </c>
      <c r="B4" s="113"/>
      <c r="C4" s="114"/>
      <c r="D4" s="115"/>
      <c r="E4" s="115"/>
      <c r="F4" s="115"/>
      <c r="G4" s="115"/>
      <c r="H4" s="116"/>
      <c r="I4" s="117"/>
      <c r="J4" s="117"/>
      <c r="K4" s="117"/>
      <c r="L4" s="117"/>
    </row>
    <row r="5" spans="1:12" s="118" customFormat="1" ht="12.75" customHeight="1">
      <c r="A5" s="119" t="s">
        <v>94</v>
      </c>
      <c r="B5" s="120"/>
      <c r="C5" s="114">
        <f aca="true" t="shared" si="0" ref="C5:C10">SUM(D5:G5)</f>
        <v>2486.3</v>
      </c>
      <c r="D5" s="115">
        <v>708.4</v>
      </c>
      <c r="E5" s="115">
        <f>518.3+176.4</f>
        <v>694.6999999999999</v>
      </c>
      <c r="F5" s="115">
        <v>678.4</v>
      </c>
      <c r="G5" s="115">
        <v>404.8</v>
      </c>
      <c r="H5" s="116" t="s">
        <v>40</v>
      </c>
      <c r="I5" s="117"/>
      <c r="J5" s="117"/>
      <c r="K5" s="117"/>
      <c r="L5" s="117"/>
    </row>
    <row r="6" spans="1:12" s="118" customFormat="1" ht="12.75" customHeight="1">
      <c r="A6" s="121" t="s">
        <v>95</v>
      </c>
      <c r="B6" s="122"/>
      <c r="C6" s="114">
        <f t="shared" si="0"/>
        <v>3.552713678800501E-14</v>
      </c>
      <c r="D6" s="115">
        <f>-'Table 3.4.1'!$H27/1000</f>
        <v>-97.40645352727005</v>
      </c>
      <c r="E6" s="115">
        <f>-'Table 3.4.1'!$H28/1000</f>
        <v>-145.48625132705862</v>
      </c>
      <c r="F6" s="115">
        <f>F9-'Table 3.4.1'!H29/1000</f>
        <v>255.5531256966914</v>
      </c>
      <c r="G6" s="115">
        <f>G9-'Table 3.4.1'!H30/1000</f>
        <v>-12.660420842362718</v>
      </c>
      <c r="H6" s="116" t="s">
        <v>41</v>
      </c>
      <c r="I6" s="117"/>
      <c r="J6" s="117"/>
      <c r="K6" s="117"/>
      <c r="L6" s="117"/>
    </row>
    <row r="7" spans="1:12" s="118" customFormat="1" ht="12.75" customHeight="1">
      <c r="A7" s="123" t="s">
        <v>96</v>
      </c>
      <c r="B7" s="120"/>
      <c r="C7" s="114">
        <f t="shared" si="0"/>
        <v>2486.2999999999997</v>
      </c>
      <c r="D7" s="115">
        <f>D5+D6</f>
        <v>610.9935464727299</v>
      </c>
      <c r="E7" s="115">
        <f>E5+E6</f>
        <v>549.2137486729413</v>
      </c>
      <c r="F7" s="115">
        <f>F5+F6</f>
        <v>933.9531256966914</v>
      </c>
      <c r="G7" s="115">
        <f>G5+G6</f>
        <v>392.1395791576373</v>
      </c>
      <c r="H7" s="116" t="s">
        <v>42</v>
      </c>
      <c r="I7" s="117"/>
      <c r="J7" s="117"/>
      <c r="K7" s="117"/>
      <c r="L7" s="117"/>
    </row>
    <row r="8" spans="1:12" s="118" customFormat="1" ht="12.75" customHeight="1">
      <c r="A8" s="119" t="s">
        <v>97</v>
      </c>
      <c r="B8" s="120"/>
      <c r="C8" s="114">
        <f t="shared" si="0"/>
        <v>2486.2931999999996</v>
      </c>
      <c r="D8" s="115">
        <f>'[1]NHE1960-2009'!AY5/1000</f>
        <v>299.3449</v>
      </c>
      <c r="E8" s="115">
        <f>'[1]NHE1960-2009'!AY6/1000</f>
        <v>982.0306999999999</v>
      </c>
      <c r="F8" s="115">
        <f>'[1]NHE1960-2009'!AY7/1000</f>
        <v>906.4204999999998</v>
      </c>
      <c r="G8" s="115">
        <f>'[1]NHE1960-2009'!AY8/1000</f>
        <v>298.49710000000005</v>
      </c>
      <c r="H8" s="116" t="s">
        <v>27</v>
      </c>
      <c r="I8" s="117"/>
      <c r="J8" s="117"/>
      <c r="K8" s="117"/>
      <c r="L8" s="117"/>
    </row>
    <row r="9" spans="1:12" s="118" customFormat="1" ht="12.75" customHeight="1">
      <c r="A9" s="121" t="s">
        <v>98</v>
      </c>
      <c r="B9" s="122"/>
      <c r="C9" s="114">
        <f t="shared" si="0"/>
        <v>0</v>
      </c>
      <c r="D9" s="115">
        <f>-'Table 3.4.1'!H24/1000</f>
        <v>-10.95</v>
      </c>
      <c r="E9" s="115">
        <f>-'Table 3.4.1'!H25/1000</f>
        <v>-286.24378397212547</v>
      </c>
      <c r="F9" s="115">
        <f>'Table 3.4.1'!H6/1000</f>
        <v>265.242</v>
      </c>
      <c r="G9" s="115">
        <f>('Table 3.4.1'!H22/1000)</f>
        <v>31.951783972125433</v>
      </c>
      <c r="H9" s="116" t="s">
        <v>29</v>
      </c>
      <c r="I9" s="117"/>
      <c r="J9" s="117"/>
      <c r="K9" s="117"/>
      <c r="L9" s="117"/>
    </row>
    <row r="10" spans="1:12" s="118" customFormat="1" ht="12.75" customHeight="1">
      <c r="A10" s="123" t="s">
        <v>99</v>
      </c>
      <c r="B10" s="120"/>
      <c r="C10" s="114">
        <f t="shared" si="0"/>
        <v>2486.2932</v>
      </c>
      <c r="D10" s="124">
        <f>D8+D9</f>
        <v>288.3949</v>
      </c>
      <c r="E10" s="124">
        <f>E8+E9</f>
        <v>695.7869160278744</v>
      </c>
      <c r="F10" s="114">
        <f>F8+F9</f>
        <v>1171.6625</v>
      </c>
      <c r="G10" s="124">
        <f>G8+G9</f>
        <v>330.4488839721255</v>
      </c>
      <c r="H10" s="125"/>
      <c r="I10" s="117"/>
      <c r="J10" s="117"/>
      <c r="K10" s="117"/>
      <c r="L10" s="117"/>
    </row>
    <row r="11" spans="1:12" s="118" customFormat="1" ht="18" customHeight="1">
      <c r="A11" s="112" t="s">
        <v>4</v>
      </c>
      <c r="B11" s="113"/>
      <c r="C11" s="114"/>
      <c r="D11" s="115"/>
      <c r="E11" s="115"/>
      <c r="F11" s="115"/>
      <c r="G11" s="115"/>
      <c r="H11" s="116"/>
      <c r="I11" s="117"/>
      <c r="J11" s="117"/>
      <c r="K11" s="117"/>
      <c r="L11" s="117"/>
    </row>
    <row r="12" spans="1:12" s="118" customFormat="1" ht="12.75" customHeight="1">
      <c r="A12" s="119" t="s">
        <v>94</v>
      </c>
      <c r="B12" s="120"/>
      <c r="C12" s="126">
        <f>C5/$C5</f>
        <v>1</v>
      </c>
      <c r="D12" s="127">
        <f>D5/$C5</f>
        <v>0.2849213691026827</v>
      </c>
      <c r="E12" s="127">
        <f>E5/$C5</f>
        <v>0.2794111732292965</v>
      </c>
      <c r="F12" s="127">
        <f>F5/$C5</f>
        <v>0.272855246752202</v>
      </c>
      <c r="G12" s="127">
        <f>G5/$C5</f>
        <v>0.16281221091581868</v>
      </c>
      <c r="H12" s="116"/>
      <c r="I12" s="117"/>
      <c r="J12" s="117"/>
      <c r="K12" s="117"/>
      <c r="L12" s="117"/>
    </row>
    <row r="13" spans="1:12" s="118" customFormat="1" ht="12.75" customHeight="1">
      <c r="A13" s="119" t="s">
        <v>100</v>
      </c>
      <c r="B13" s="120"/>
      <c r="C13" s="126">
        <f aca="true" t="shared" si="1" ref="C13:G14">C7/$C7</f>
        <v>1</v>
      </c>
      <c r="D13" s="127">
        <f t="shared" si="1"/>
        <v>0.24574409623646784</v>
      </c>
      <c r="E13" s="127">
        <f t="shared" si="1"/>
        <v>0.22089600960179437</v>
      </c>
      <c r="F13" s="127">
        <f t="shared" si="1"/>
        <v>0.3756397561423366</v>
      </c>
      <c r="G13" s="127">
        <f t="shared" si="1"/>
        <v>0.15772013801940124</v>
      </c>
      <c r="H13" s="116"/>
      <c r="I13" s="117"/>
      <c r="J13" s="117"/>
      <c r="K13" s="117"/>
      <c r="L13" s="117"/>
    </row>
    <row r="14" spans="1:12" s="118" customFormat="1" ht="12.75" customHeight="1">
      <c r="A14" s="119" t="s">
        <v>97</v>
      </c>
      <c r="B14" s="120"/>
      <c r="C14" s="126">
        <f t="shared" si="1"/>
        <v>1</v>
      </c>
      <c r="D14" s="127">
        <f t="shared" si="1"/>
        <v>0.12039806890032119</v>
      </c>
      <c r="E14" s="127">
        <f t="shared" si="1"/>
        <v>0.39497783286379906</v>
      </c>
      <c r="F14" s="127">
        <f t="shared" si="1"/>
        <v>0.36456701888578547</v>
      </c>
      <c r="G14" s="127">
        <f t="shared" si="1"/>
        <v>0.12005707935009438</v>
      </c>
      <c r="H14" s="128"/>
      <c r="I14" s="117"/>
      <c r="J14" s="117"/>
      <c r="K14" s="117"/>
      <c r="L14" s="117"/>
    </row>
    <row r="15" spans="1:12" s="118" customFormat="1" ht="12.75" customHeight="1">
      <c r="A15" s="119" t="s">
        <v>101</v>
      </c>
      <c r="B15" s="120"/>
      <c r="C15" s="126">
        <f>C10/$C10</f>
        <v>1</v>
      </c>
      <c r="D15" s="127">
        <f>D10/$C10</f>
        <v>0.11599392219710854</v>
      </c>
      <c r="E15" s="127">
        <f>E10/$C10</f>
        <v>0.2798491006723883</v>
      </c>
      <c r="F15" s="127">
        <f>F10/$C10</f>
        <v>0.4712487248084819</v>
      </c>
      <c r="G15" s="127">
        <f>G10/$C10</f>
        <v>0.1329082523220212</v>
      </c>
      <c r="H15" s="129"/>
      <c r="I15" s="117"/>
      <c r="J15" s="117"/>
      <c r="K15" s="117"/>
      <c r="L15" s="117"/>
    </row>
    <row r="16" spans="1:7" ht="18" customHeight="1">
      <c r="A16" s="62" t="s">
        <v>43</v>
      </c>
      <c r="B16" s="63">
        <v>40752</v>
      </c>
      <c r="C16" s="63"/>
      <c r="D16" s="63"/>
      <c r="E16" s="63"/>
      <c r="F16" s="63"/>
      <c r="G16" s="63"/>
    </row>
    <row r="17" spans="1:8" s="66" customFormat="1" ht="18" customHeight="1">
      <c r="A17" s="64" t="s">
        <v>44</v>
      </c>
      <c r="B17" s="64"/>
      <c r="C17" s="64"/>
      <c r="D17" s="65"/>
      <c r="E17" s="130"/>
      <c r="F17" s="131"/>
      <c r="G17" s="65"/>
      <c r="H17" s="131"/>
    </row>
    <row r="18" spans="1:8" s="69" customFormat="1" ht="192" customHeight="1">
      <c r="A18" s="132" t="str">
        <f>H5</f>
        <v>[A]</v>
      </c>
      <c r="B18" s="133" t="s">
        <v>102</v>
      </c>
      <c r="C18" s="133"/>
      <c r="D18" s="133"/>
      <c r="E18" s="133"/>
      <c r="F18" s="133"/>
      <c r="G18" s="133"/>
      <c r="H18" s="133"/>
    </row>
    <row r="19" spans="1:8" s="69" customFormat="1" ht="36" customHeight="1">
      <c r="A19" s="132" t="str">
        <f>H6</f>
        <v>[B]</v>
      </c>
      <c r="B19" s="133" t="s">
        <v>103</v>
      </c>
      <c r="C19" s="133"/>
      <c r="D19" s="133"/>
      <c r="E19" s="133"/>
      <c r="F19" s="133"/>
      <c r="G19" s="133"/>
      <c r="H19" s="133"/>
    </row>
    <row r="20" spans="1:8" s="69" customFormat="1" ht="18" customHeight="1">
      <c r="A20" s="132" t="str">
        <f>H7</f>
        <v>[C]</v>
      </c>
      <c r="B20" s="68" t="s">
        <v>104</v>
      </c>
      <c r="C20" s="68"/>
      <c r="D20" s="68"/>
      <c r="E20" s="68"/>
      <c r="F20" s="68"/>
      <c r="G20" s="68"/>
      <c r="H20" s="68"/>
    </row>
    <row r="21" spans="1:8" s="69" customFormat="1" ht="170.25" customHeight="1">
      <c r="A21" s="132" t="str">
        <f>H8</f>
        <v>[D]</v>
      </c>
      <c r="B21" s="133" t="s">
        <v>105</v>
      </c>
      <c r="C21" s="133"/>
      <c r="D21" s="133"/>
      <c r="E21" s="133"/>
      <c r="F21" s="133"/>
      <c r="G21" s="133"/>
      <c r="H21" s="133"/>
    </row>
    <row r="22" spans="1:8" s="69" customFormat="1" ht="60" customHeight="1">
      <c r="A22" s="132" t="str">
        <f>H9</f>
        <v>[E]</v>
      </c>
      <c r="B22" s="68" t="s">
        <v>106</v>
      </c>
      <c r="C22" s="68"/>
      <c r="D22" s="68"/>
      <c r="E22" s="68"/>
      <c r="F22" s="68"/>
      <c r="G22" s="68"/>
      <c r="H22" s="68"/>
    </row>
    <row r="23" spans="1:8" s="66" customFormat="1" ht="19.5" customHeight="1">
      <c r="A23" s="70" t="s">
        <v>77</v>
      </c>
      <c r="B23" s="70"/>
      <c r="C23" s="70"/>
      <c r="D23" s="70"/>
      <c r="E23" s="70"/>
      <c r="F23" s="70"/>
      <c r="G23" s="70"/>
      <c r="H23" s="131"/>
    </row>
    <row r="24" spans="1:8" s="99" customFormat="1" ht="24.75" customHeight="1">
      <c r="A24" s="67" t="s">
        <v>78</v>
      </c>
      <c r="B24" s="98" t="s">
        <v>107</v>
      </c>
      <c r="C24" s="98"/>
      <c r="D24" s="98"/>
      <c r="E24" s="98"/>
      <c r="F24" s="98"/>
      <c r="G24" s="98"/>
      <c r="H24" s="98"/>
    </row>
    <row r="25" spans="1:8" s="99" customFormat="1" ht="36" customHeight="1">
      <c r="A25" s="67" t="s">
        <v>80</v>
      </c>
      <c r="B25" s="98" t="s">
        <v>108</v>
      </c>
      <c r="C25" s="98"/>
      <c r="D25" s="98"/>
      <c r="E25" s="98"/>
      <c r="F25" s="98"/>
      <c r="G25" s="98"/>
      <c r="H25" s="98"/>
    </row>
    <row r="26" spans="1:8" s="99" customFormat="1" ht="36" customHeight="1">
      <c r="A26" s="67" t="s">
        <v>83</v>
      </c>
      <c r="B26" s="98" t="s">
        <v>109</v>
      </c>
      <c r="C26" s="98"/>
      <c r="D26" s="98"/>
      <c r="E26" s="98"/>
      <c r="F26" s="98"/>
      <c r="G26" s="98"/>
      <c r="H26" s="98"/>
    </row>
    <row r="27" spans="1:8" s="99" customFormat="1" ht="36" customHeight="1">
      <c r="A27" s="67" t="s">
        <v>85</v>
      </c>
      <c r="B27" s="134" t="s">
        <v>88</v>
      </c>
      <c r="C27" s="134"/>
      <c r="D27" s="134"/>
      <c r="E27" s="134"/>
      <c r="F27" s="134"/>
      <c r="G27" s="134"/>
      <c r="H27" s="134"/>
    </row>
    <row r="28" spans="1:9" s="99" customFormat="1" ht="18" customHeight="1">
      <c r="A28" s="100" t="s">
        <v>110</v>
      </c>
      <c r="B28" s="100"/>
      <c r="C28" s="100"/>
      <c r="D28" s="100"/>
      <c r="E28" s="100"/>
      <c r="F28" s="100"/>
      <c r="G28" s="100"/>
      <c r="H28" s="100"/>
      <c r="I28" s="100"/>
    </row>
    <row r="30" spans="1:8" s="99" customFormat="1" ht="14.25" customHeight="1">
      <c r="A30" s="80"/>
      <c r="H30" s="135"/>
    </row>
    <row r="31" spans="1:8" s="99" customFormat="1" ht="12.75" customHeight="1">
      <c r="A31" s="80"/>
      <c r="H31" s="135"/>
    </row>
    <row r="32" spans="1:8" s="99" customFormat="1" ht="12.75" customHeight="1">
      <c r="A32" s="80"/>
      <c r="H32" s="135"/>
    </row>
    <row r="33" spans="1:8" s="99" customFormat="1" ht="12.75" customHeight="1">
      <c r="A33" s="80"/>
      <c r="H33" s="135"/>
    </row>
    <row r="34" spans="1:8" s="99" customFormat="1" ht="12.75" customHeight="1">
      <c r="A34" s="80"/>
      <c r="H34" s="135"/>
    </row>
    <row r="35" spans="1:8" s="99" customFormat="1" ht="12.75" customHeight="1">
      <c r="A35" s="80"/>
      <c r="B35" s="84"/>
      <c r="C35" s="84"/>
      <c r="D35" s="136"/>
      <c r="E35" s="136"/>
      <c r="F35" s="136"/>
      <c r="G35" s="136"/>
      <c r="H35" s="135"/>
    </row>
    <row r="36" spans="1:8" s="99" customFormat="1" ht="12.75" customHeight="1">
      <c r="A36" s="80"/>
      <c r="B36" s="84"/>
      <c r="C36" s="84"/>
      <c r="D36" s="84"/>
      <c r="E36" s="84"/>
      <c r="F36" s="84"/>
      <c r="G36" s="84"/>
      <c r="H36" s="135"/>
    </row>
    <row r="37" spans="1:8" s="99" customFormat="1" ht="12.75" customHeight="1">
      <c r="A37" s="80"/>
      <c r="B37" s="84"/>
      <c r="C37" s="84"/>
      <c r="D37" s="84"/>
      <c r="E37" s="84"/>
      <c r="F37" s="84"/>
      <c r="G37" s="84"/>
      <c r="H37" s="135"/>
    </row>
    <row r="38" spans="1:8" s="99" customFormat="1" ht="12.75" customHeight="1">
      <c r="A38" s="80"/>
      <c r="B38" s="84"/>
      <c r="C38" s="84"/>
      <c r="D38" s="84"/>
      <c r="E38" s="84"/>
      <c r="F38" s="84"/>
      <c r="G38" s="84"/>
      <c r="H38" s="135"/>
    </row>
    <row r="39" spans="1:8" s="99" customFormat="1" ht="12.75" customHeight="1">
      <c r="A39" s="80"/>
      <c r="B39" s="84"/>
      <c r="C39" s="84"/>
      <c r="D39" s="84"/>
      <c r="E39" s="84"/>
      <c r="F39" s="84"/>
      <c r="G39" s="84"/>
      <c r="H39" s="135"/>
    </row>
    <row r="40" spans="1:8" s="99" customFormat="1" ht="12.75" customHeight="1">
      <c r="A40" s="80"/>
      <c r="B40" s="84"/>
      <c r="C40" s="84"/>
      <c r="D40" s="84"/>
      <c r="E40" s="84"/>
      <c r="F40" s="84"/>
      <c r="G40" s="84"/>
      <c r="H40" s="135"/>
    </row>
    <row r="41" spans="1:8" s="99" customFormat="1" ht="12.75" customHeight="1">
      <c r="A41" s="80"/>
      <c r="B41" s="84"/>
      <c r="C41" s="84"/>
      <c r="D41" s="84"/>
      <c r="E41" s="84"/>
      <c r="F41" s="84"/>
      <c r="G41" s="84"/>
      <c r="H41" s="135"/>
    </row>
    <row r="42" spans="1:8" s="99" customFormat="1" ht="12.75" customHeight="1">
      <c r="A42" s="80"/>
      <c r="B42" s="84"/>
      <c r="C42" s="84"/>
      <c r="D42" s="84"/>
      <c r="E42" s="84"/>
      <c r="F42" s="84"/>
      <c r="G42" s="84"/>
      <c r="H42" s="135"/>
    </row>
    <row r="43" spans="1:8" s="99" customFormat="1" ht="12.75" customHeight="1">
      <c r="A43" s="80"/>
      <c r="B43" s="84"/>
      <c r="C43" s="84"/>
      <c r="D43" s="84"/>
      <c r="E43" s="84"/>
      <c r="F43" s="84"/>
      <c r="G43" s="84"/>
      <c r="H43" s="135"/>
    </row>
    <row r="44" spans="1:8" s="99" customFormat="1" ht="12.75" customHeight="1">
      <c r="A44" s="80"/>
      <c r="B44" s="84"/>
      <c r="C44" s="84"/>
      <c r="D44" s="84"/>
      <c r="E44" s="84"/>
      <c r="F44" s="84"/>
      <c r="G44" s="84"/>
      <c r="H44" s="135"/>
    </row>
    <row r="45" spans="1:8" s="99" customFormat="1" ht="12.75" customHeight="1">
      <c r="A45" s="80"/>
      <c r="B45" s="84"/>
      <c r="C45" s="84"/>
      <c r="D45" s="84"/>
      <c r="E45" s="84"/>
      <c r="F45" s="84"/>
      <c r="G45" s="84"/>
      <c r="H45" s="135"/>
    </row>
    <row r="46" spans="1:8" s="99" customFormat="1" ht="12.75" customHeight="1">
      <c r="A46" s="80"/>
      <c r="B46" s="84"/>
      <c r="C46" s="84"/>
      <c r="D46" s="84"/>
      <c r="E46" s="84"/>
      <c r="F46" s="84"/>
      <c r="G46" s="84"/>
      <c r="H46" s="135"/>
    </row>
    <row r="47" spans="1:8" s="99" customFormat="1" ht="12.75" customHeight="1">
      <c r="A47" s="80"/>
      <c r="B47" s="84"/>
      <c r="C47" s="84"/>
      <c r="D47" s="84"/>
      <c r="E47" s="84"/>
      <c r="F47" s="84"/>
      <c r="G47" s="84"/>
      <c r="H47" s="135"/>
    </row>
    <row r="48" spans="1:8" s="99" customFormat="1" ht="12.75" customHeight="1">
      <c r="A48" s="80"/>
      <c r="B48" s="84"/>
      <c r="C48" s="84"/>
      <c r="D48" s="84"/>
      <c r="E48" s="84"/>
      <c r="F48" s="84"/>
      <c r="G48" s="84"/>
      <c r="H48" s="135"/>
    </row>
    <row r="49" spans="1:8" s="99" customFormat="1" ht="12.75" customHeight="1">
      <c r="A49" s="80"/>
      <c r="B49" s="84"/>
      <c r="C49" s="84"/>
      <c r="D49" s="84"/>
      <c r="E49" s="84"/>
      <c r="F49" s="84"/>
      <c r="G49" s="84"/>
      <c r="H49" s="135"/>
    </row>
    <row r="50" spans="1:8" s="99" customFormat="1" ht="12.75" customHeight="1">
      <c r="A50" s="80"/>
      <c r="B50" s="84"/>
      <c r="C50" s="84"/>
      <c r="D50" s="84"/>
      <c r="E50" s="84"/>
      <c r="F50" s="84"/>
      <c r="G50" s="84"/>
      <c r="H50" s="135"/>
    </row>
    <row r="51" spans="1:8" s="99" customFormat="1" ht="12.75" customHeight="1">
      <c r="A51" s="80"/>
      <c r="B51" s="84"/>
      <c r="C51" s="84"/>
      <c r="D51" s="84"/>
      <c r="E51" s="84"/>
      <c r="F51" s="84"/>
      <c r="G51" s="84"/>
      <c r="H51" s="135"/>
    </row>
    <row r="52" spans="1:8" s="99" customFormat="1" ht="12.75" customHeight="1">
      <c r="A52" s="80"/>
      <c r="B52" s="84"/>
      <c r="C52" s="84"/>
      <c r="D52" s="84"/>
      <c r="E52" s="84"/>
      <c r="F52" s="84"/>
      <c r="G52" s="84"/>
      <c r="H52" s="135"/>
    </row>
    <row r="53" spans="1:8" s="99" customFormat="1" ht="12.75" customHeight="1">
      <c r="A53" s="80"/>
      <c r="B53" s="84"/>
      <c r="C53" s="84"/>
      <c r="D53" s="84"/>
      <c r="E53" s="84"/>
      <c r="F53" s="84"/>
      <c r="G53" s="84"/>
      <c r="H53" s="135"/>
    </row>
    <row r="54" spans="1:8" s="99" customFormat="1" ht="12.75" customHeight="1">
      <c r="A54" s="80"/>
      <c r="B54" s="84"/>
      <c r="C54" s="84"/>
      <c r="D54" s="84"/>
      <c r="E54" s="84"/>
      <c r="F54" s="84"/>
      <c r="G54" s="84"/>
      <c r="H54" s="135"/>
    </row>
    <row r="55" spans="1:8" s="99" customFormat="1" ht="12.75" customHeight="1">
      <c r="A55" s="80"/>
      <c r="B55" s="84"/>
      <c r="C55" s="84"/>
      <c r="D55" s="84"/>
      <c r="E55" s="84"/>
      <c r="F55" s="84"/>
      <c r="G55" s="84"/>
      <c r="H55" s="135"/>
    </row>
  </sheetData>
  <sheetProtection/>
  <mergeCells count="28">
    <mergeCell ref="B25:H25"/>
    <mergeCell ref="B26:H26"/>
    <mergeCell ref="B27:H27"/>
    <mergeCell ref="A28:I28"/>
    <mergeCell ref="B19:H19"/>
    <mergeCell ref="B20:H20"/>
    <mergeCell ref="B21:H21"/>
    <mergeCell ref="B22:H22"/>
    <mergeCell ref="A23:G23"/>
    <mergeCell ref="B24:H24"/>
    <mergeCell ref="A12:B12"/>
    <mergeCell ref="A13:B13"/>
    <mergeCell ref="A14:B14"/>
    <mergeCell ref="A15:B15"/>
    <mergeCell ref="B16:G16"/>
    <mergeCell ref="B18:H18"/>
    <mergeCell ref="A6:B6"/>
    <mergeCell ref="A7:B7"/>
    <mergeCell ref="A8:B8"/>
    <mergeCell ref="A9:B9"/>
    <mergeCell ref="A10:B10"/>
    <mergeCell ref="A11:B11"/>
    <mergeCell ref="A1:H1"/>
    <mergeCell ref="A2:B3"/>
    <mergeCell ref="C2:C3"/>
    <mergeCell ref="D2:G2"/>
    <mergeCell ref="A4:B4"/>
    <mergeCell ref="A5:B5"/>
  </mergeCells>
  <printOptions horizontalCentered="1"/>
  <pageMargins left="0.7" right="0.7" top="0.75" bottom="0.97" header="0.3" footer="0.3"/>
  <pageSetup fitToHeight="3" fitToWidth="1" horizontalDpi="600" verticalDpi="600" orientation="landscape" r:id="rId1"/>
  <rowBreaks count="2" manualBreakCount="2">
    <brk id="16" max="7" man="1"/>
    <brk id="2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7Copy</dc:creator>
  <cp:keywords/>
  <dc:description/>
  <cp:lastModifiedBy>7Copy</cp:lastModifiedBy>
  <dcterms:created xsi:type="dcterms:W3CDTF">2013-09-12T17:06:53Z</dcterms:created>
  <dcterms:modified xsi:type="dcterms:W3CDTF">2013-09-12T17:07:19Z</dcterms:modified>
  <cp:category/>
  <cp:version/>
  <cp:contentType/>
  <cp:contentStatus/>
</cp:coreProperties>
</file>