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20115" windowHeight="7740"/>
  </bookViews>
  <sheets>
    <sheet name="Table 1.7 " sheetId="1" r:id="rId1"/>
    <sheet name="Table 1.7.1" sheetId="2" r:id="rId2"/>
    <sheet name="Table 1.7.2" sheetId="3" r:id="rId3"/>
  </sheets>
  <externalReferences>
    <externalReference r:id="rId4"/>
    <externalReference r:id="rId5"/>
    <externalReference r:id="rId6"/>
  </externalReferences>
  <definedNames>
    <definedName name="BACKUP">#REF!</definedName>
    <definedName name="DOLLARS">#REF!</definedName>
    <definedName name="FootnoteT21" localSheetId="0">'Table 1.7 '!#REF!</definedName>
    <definedName name="FootnoteT21" localSheetId="1">'Table 1.7.1'!#REF!</definedName>
    <definedName name="FootnoteT21" localSheetId="2">'Table 1.7.2'!#REF!</definedName>
    <definedName name="FootnoteT22" localSheetId="0">'Table 1.7 '!#REF!</definedName>
    <definedName name="FootnoteT22" localSheetId="1">'Table 1.7.1'!#REF!</definedName>
    <definedName name="FootnoteT22" localSheetId="2">'Table 1.7.2'!#REF!</definedName>
    <definedName name="FootnoteT23" localSheetId="0">'Table 1.7 '!#REF!</definedName>
    <definedName name="FootnoteT23" localSheetId="1">'Table 1.7.1'!#REF!</definedName>
    <definedName name="FootnoteT23" localSheetId="2">'Table 1.7.2'!#REF!</definedName>
    <definedName name="GROWTH">#REF!</definedName>
    <definedName name="junk">#REF!</definedName>
    <definedName name="newbase">[2]Data!$C$3</definedName>
    <definedName name="OFFBUD">#REF!</definedName>
    <definedName name="oldbase">[2]Data!$C$2</definedName>
    <definedName name="_xlnm.Print_Area" localSheetId="0">'Table 1.7 '!$A$2:$S$311</definedName>
    <definedName name="_xlnm.Print_Area" localSheetId="1">'Table 1.7.1'!$A$1:$U$404</definedName>
    <definedName name="_xlnm.Print_Area" localSheetId="2">'Table 1.7.2'!$A$1:$H$257</definedName>
    <definedName name="Print_Area2">'[3]Growth rates'!$B$3:$M$61</definedName>
    <definedName name="print_area3">#REF!</definedName>
    <definedName name="_xlnm.Print_Titles" localSheetId="0">'Table 1.7 '!$3:$6</definedName>
    <definedName name="_xlnm.Print_Titles" localSheetId="1">'Table 1.7.1'!$2:$3</definedName>
    <definedName name="_xlnm.Print_Titles" localSheetId="2">'Table 1.7.2'!$2:$5</definedName>
    <definedName name="_xlnm.Print_Titles">#N/A</definedName>
    <definedName name="SOG">#REF!</definedName>
  </definedNames>
  <calcPr calcId="145621"/>
</workbook>
</file>

<file path=xl/calcChain.xml><?xml version="1.0" encoding="utf-8"?>
<calcChain xmlns="http://schemas.openxmlformats.org/spreadsheetml/2006/main">
  <c r="A253" i="3" l="1"/>
  <c r="A252" i="3"/>
  <c r="A251" i="3"/>
  <c r="H248" i="3"/>
  <c r="G246" i="3"/>
  <c r="C246" i="3"/>
  <c r="G244" i="3"/>
  <c r="C244" i="3"/>
  <c r="G242" i="3"/>
  <c r="C242" i="3"/>
  <c r="G240" i="3"/>
  <c r="C240" i="3"/>
  <c r="G238" i="3"/>
  <c r="C238" i="3"/>
  <c r="G236" i="3"/>
  <c r="G247" i="3" s="1"/>
  <c r="C236" i="3"/>
  <c r="C247" i="3" s="1"/>
  <c r="B305" i="2"/>
  <c r="B304" i="2"/>
  <c r="A298" i="2"/>
  <c r="A297" i="2"/>
  <c r="A296" i="2"/>
  <c r="A295" i="2"/>
  <c r="A294" i="2"/>
  <c r="A293" i="2"/>
  <c r="A292" i="2"/>
  <c r="A291" i="2"/>
  <c r="A290" i="2"/>
  <c r="A289" i="2"/>
  <c r="A288" i="2"/>
  <c r="A287" i="2"/>
  <c r="A286" i="2"/>
  <c r="A285" i="2"/>
  <c r="A284" i="2"/>
  <c r="A283" i="2"/>
  <c r="A282" i="2"/>
  <c r="A281" i="2"/>
  <c r="A280" i="2"/>
  <c r="A279" i="2"/>
  <c r="S274" i="2"/>
  <c r="P274" i="2"/>
  <c r="K274" i="2" s="1"/>
  <c r="G274" i="2"/>
  <c r="F274" i="2"/>
  <c r="E274" i="2"/>
  <c r="D274" i="2"/>
  <c r="H274" i="2" s="1"/>
  <c r="T273" i="2"/>
  <c r="R273" i="2"/>
  <c r="G273" i="2"/>
  <c r="F273" i="2"/>
  <c r="O273" i="2" s="1"/>
  <c r="E273" i="2"/>
  <c r="N273" i="2" s="1"/>
  <c r="D273" i="2"/>
  <c r="M273" i="2" s="1"/>
  <c r="T272" i="2"/>
  <c r="S272" i="2"/>
  <c r="R272" i="2"/>
  <c r="Q272" i="2"/>
  <c r="P272" i="2"/>
  <c r="O272" i="2"/>
  <c r="N272" i="2"/>
  <c r="M272" i="2"/>
  <c r="N271" i="2"/>
  <c r="I271" i="2"/>
  <c r="G271" i="2"/>
  <c r="F271" i="2"/>
  <c r="J271" i="2" s="1"/>
  <c r="E271" i="2"/>
  <c r="D271" i="2"/>
  <c r="T270" i="2"/>
  <c r="S270" i="2"/>
  <c r="R270" i="2"/>
  <c r="Q270" i="2"/>
  <c r="P270" i="2"/>
  <c r="O270" i="2"/>
  <c r="N270" i="2"/>
  <c r="M270" i="2"/>
  <c r="T269" i="2"/>
  <c r="R269" i="2"/>
  <c r="P269" i="2"/>
  <c r="N269" i="2"/>
  <c r="G269" i="2"/>
  <c r="F269" i="2"/>
  <c r="O269" i="2" s="1"/>
  <c r="E269" i="2"/>
  <c r="D269" i="2"/>
  <c r="M269" i="2" s="1"/>
  <c r="P268" i="2"/>
  <c r="N268" i="2"/>
  <c r="G268" i="2"/>
  <c r="S268" i="2" s="1"/>
  <c r="F268" i="2"/>
  <c r="E268" i="2"/>
  <c r="I268" i="2" s="1"/>
  <c r="D268" i="2"/>
  <c r="Q268" i="2" s="1"/>
  <c r="T267" i="2"/>
  <c r="S267" i="2"/>
  <c r="R267" i="2"/>
  <c r="Q267" i="2"/>
  <c r="O267" i="2"/>
  <c r="G267" i="2"/>
  <c r="P267" i="2" s="1"/>
  <c r="F267" i="2"/>
  <c r="E267" i="2"/>
  <c r="N267" i="2" s="1"/>
  <c r="D267" i="2"/>
  <c r="M267" i="2" s="1"/>
  <c r="O266" i="2"/>
  <c r="M266" i="2"/>
  <c r="G266" i="2"/>
  <c r="Q266" i="2" s="1"/>
  <c r="F266" i="2"/>
  <c r="E266" i="2"/>
  <c r="D266" i="2"/>
  <c r="H266" i="2" s="1"/>
  <c r="T264" i="2"/>
  <c r="S264" i="2"/>
  <c r="R264" i="2"/>
  <c r="Q264" i="2"/>
  <c r="G264" i="2"/>
  <c r="P264" i="2" s="1"/>
  <c r="F264" i="2"/>
  <c r="O264" i="2" s="1"/>
  <c r="E264" i="2"/>
  <c r="N264" i="2" s="1"/>
  <c r="D264" i="2"/>
  <c r="M264" i="2" s="1"/>
  <c r="S263" i="2"/>
  <c r="Q263" i="2"/>
  <c r="O263" i="2"/>
  <c r="M263" i="2"/>
  <c r="G263" i="2"/>
  <c r="F263" i="2"/>
  <c r="J263" i="2" s="1"/>
  <c r="E263" i="2"/>
  <c r="D263" i="2"/>
  <c r="H263" i="2" s="1"/>
  <c r="T262" i="2"/>
  <c r="R262" i="2"/>
  <c r="P262" i="2"/>
  <c r="N262" i="2"/>
  <c r="G262" i="2"/>
  <c r="F262" i="2"/>
  <c r="O262" i="2" s="1"/>
  <c r="E262" i="2"/>
  <c r="D262" i="2"/>
  <c r="M262" i="2" s="1"/>
  <c r="T261" i="2"/>
  <c r="S261" i="2"/>
  <c r="R261" i="2"/>
  <c r="Q261" i="2"/>
  <c r="P261" i="2"/>
  <c r="O261" i="2"/>
  <c r="O271" i="2" s="1"/>
  <c r="N261" i="2"/>
  <c r="N258" i="2" s="1"/>
  <c r="M261" i="2"/>
  <c r="M274" i="2" s="1"/>
  <c r="T260" i="2"/>
  <c r="R260" i="2"/>
  <c r="P260" i="2"/>
  <c r="N260" i="2"/>
  <c r="G260" i="2"/>
  <c r="F260" i="2"/>
  <c r="O260" i="2" s="1"/>
  <c r="E260" i="2"/>
  <c r="D260" i="2"/>
  <c r="M260" i="2" s="1"/>
  <c r="T259" i="2"/>
  <c r="S259" i="2"/>
  <c r="R259" i="2"/>
  <c r="Q259" i="2"/>
  <c r="P259" i="2"/>
  <c r="O259" i="2"/>
  <c r="N259" i="2"/>
  <c r="M259" i="2"/>
  <c r="P258" i="2"/>
  <c r="O258" i="2"/>
  <c r="M258" i="2"/>
  <c r="J258" i="2"/>
  <c r="G258" i="2"/>
  <c r="S258" i="2" s="1"/>
  <c r="F258" i="2"/>
  <c r="E258" i="2"/>
  <c r="I258" i="2" s="1"/>
  <c r="D258" i="2"/>
  <c r="Q258" i="2" s="1"/>
  <c r="T256" i="2"/>
  <c r="R256" i="2"/>
  <c r="O256" i="2"/>
  <c r="N256" i="2"/>
  <c r="M256" i="2"/>
  <c r="G256" i="2"/>
  <c r="T255" i="2"/>
  <c r="S255" i="2"/>
  <c r="R255" i="2"/>
  <c r="Q255" i="2"/>
  <c r="P255" i="2"/>
  <c r="O255" i="2"/>
  <c r="N255" i="2"/>
  <c r="M255" i="2"/>
  <c r="T254" i="2"/>
  <c r="S254" i="2"/>
  <c r="R254" i="2"/>
  <c r="Q254" i="2"/>
  <c r="P254" i="2"/>
  <c r="O254" i="2"/>
  <c r="N254" i="2"/>
  <c r="M254" i="2"/>
  <c r="Q253" i="2"/>
  <c r="G253" i="2"/>
  <c r="S253" i="2" s="1"/>
  <c r="F253" i="2"/>
  <c r="E253" i="2"/>
  <c r="D253" i="2"/>
  <c r="T252" i="2"/>
  <c r="S252" i="2"/>
  <c r="R252" i="2"/>
  <c r="Q252" i="2"/>
  <c r="P252" i="2"/>
  <c r="O252" i="2"/>
  <c r="N252" i="2"/>
  <c r="M252" i="2"/>
  <c r="T250" i="2"/>
  <c r="S250" i="2"/>
  <c r="R250" i="2"/>
  <c r="Q250" i="2"/>
  <c r="P250" i="2"/>
  <c r="O250" i="2"/>
  <c r="N250" i="2"/>
  <c r="M250" i="2"/>
  <c r="T249" i="2"/>
  <c r="S249" i="2"/>
  <c r="R249" i="2"/>
  <c r="Q249" i="2"/>
  <c r="P249" i="2"/>
  <c r="O249" i="2"/>
  <c r="N249" i="2"/>
  <c r="M249" i="2"/>
  <c r="T246" i="2"/>
  <c r="S246" i="2"/>
  <c r="R246" i="2"/>
  <c r="Q246" i="2"/>
  <c r="P246" i="2"/>
  <c r="O246" i="2"/>
  <c r="N246" i="2"/>
  <c r="M246" i="2"/>
  <c r="O245" i="2"/>
  <c r="M245" i="2"/>
  <c r="G245" i="2"/>
  <c r="F245" i="2"/>
  <c r="J245" i="2" s="1"/>
  <c r="P248" i="1" s="1"/>
  <c r="E245" i="2"/>
  <c r="I245" i="2" s="1"/>
  <c r="D245" i="2"/>
  <c r="P244" i="2"/>
  <c r="N244" i="2"/>
  <c r="J244" i="2"/>
  <c r="P247" i="1" s="1"/>
  <c r="G244" i="2"/>
  <c r="S244" i="2" s="1"/>
  <c r="F244" i="2"/>
  <c r="E244" i="2"/>
  <c r="I244" i="2" s="1"/>
  <c r="D244" i="2"/>
  <c r="Q244" i="2" s="1"/>
  <c r="T243" i="2"/>
  <c r="S243" i="2"/>
  <c r="R243" i="2"/>
  <c r="Q243" i="2"/>
  <c r="P243" i="2"/>
  <c r="O243" i="2"/>
  <c r="N243" i="2"/>
  <c r="M243" i="2"/>
  <c r="O242" i="2"/>
  <c r="G242" i="2"/>
  <c r="F242" i="2"/>
  <c r="E242" i="2"/>
  <c r="D242" i="2"/>
  <c r="H242" i="2" s="1"/>
  <c r="T240" i="2"/>
  <c r="S240" i="2"/>
  <c r="R240" i="2"/>
  <c r="Q240" i="2"/>
  <c r="P240" i="2"/>
  <c r="O240" i="2"/>
  <c r="N240" i="2"/>
  <c r="M240" i="2"/>
  <c r="T239" i="2"/>
  <c r="S239" i="2"/>
  <c r="R239" i="2"/>
  <c r="Q239" i="2"/>
  <c r="P239" i="2"/>
  <c r="O239" i="2"/>
  <c r="N239" i="2"/>
  <c r="M239" i="2"/>
  <c r="T238" i="2"/>
  <c r="S238" i="2"/>
  <c r="R238" i="2"/>
  <c r="Q238" i="2"/>
  <c r="P238" i="2"/>
  <c r="O238" i="2"/>
  <c r="N238" i="2"/>
  <c r="M238" i="2"/>
  <c r="T237" i="2"/>
  <c r="S237" i="2"/>
  <c r="R237" i="2"/>
  <c r="Q237" i="2"/>
  <c r="P237" i="2"/>
  <c r="O237" i="2"/>
  <c r="N237" i="2"/>
  <c r="M237" i="2"/>
  <c r="T236" i="2"/>
  <c r="S236" i="2"/>
  <c r="R236" i="2"/>
  <c r="Q236" i="2"/>
  <c r="P236" i="2"/>
  <c r="O236" i="2"/>
  <c r="N236" i="2"/>
  <c r="M236" i="2"/>
  <c r="T235" i="2"/>
  <c r="S235" i="2"/>
  <c r="R235" i="2"/>
  <c r="Q235" i="2"/>
  <c r="P235" i="2"/>
  <c r="O235" i="2"/>
  <c r="N235" i="2"/>
  <c r="M235" i="2"/>
  <c r="G233" i="2"/>
  <c r="S233" i="2" s="1"/>
  <c r="F233" i="2"/>
  <c r="E233" i="2"/>
  <c r="D233" i="2"/>
  <c r="Q233" i="2" s="1"/>
  <c r="T232" i="2"/>
  <c r="S232" i="2"/>
  <c r="R232" i="2"/>
  <c r="Q232" i="2"/>
  <c r="P232" i="2"/>
  <c r="O232" i="2"/>
  <c r="N232" i="2"/>
  <c r="M232" i="2"/>
  <c r="T231" i="2"/>
  <c r="S231" i="2"/>
  <c r="R231" i="2"/>
  <c r="Q231" i="2"/>
  <c r="P231" i="2"/>
  <c r="O231" i="2"/>
  <c r="N231" i="2"/>
  <c r="M231" i="2"/>
  <c r="T230" i="2"/>
  <c r="S230" i="2"/>
  <c r="R230" i="2"/>
  <c r="Q230" i="2"/>
  <c r="P230" i="2"/>
  <c r="O230" i="2"/>
  <c r="N230" i="2"/>
  <c r="M230" i="2"/>
  <c r="T229" i="2"/>
  <c r="S229" i="2"/>
  <c r="R229" i="2"/>
  <c r="Q229" i="2"/>
  <c r="P229" i="2"/>
  <c r="O229" i="2"/>
  <c r="N229" i="2"/>
  <c r="M229" i="2"/>
  <c r="T228" i="2"/>
  <c r="S228" i="2"/>
  <c r="R228" i="2"/>
  <c r="Q228" i="2"/>
  <c r="P228" i="2"/>
  <c r="O228" i="2"/>
  <c r="N228" i="2"/>
  <c r="M228" i="2"/>
  <c r="T227" i="2"/>
  <c r="S227" i="2"/>
  <c r="R227" i="2"/>
  <c r="Q227" i="2"/>
  <c r="P227" i="2"/>
  <c r="O227" i="2"/>
  <c r="N227" i="2"/>
  <c r="M227" i="2"/>
  <c r="T225" i="2"/>
  <c r="S225" i="2"/>
  <c r="R225" i="2"/>
  <c r="Q225" i="2"/>
  <c r="P225" i="2"/>
  <c r="O225" i="2"/>
  <c r="N225" i="2"/>
  <c r="M225" i="2"/>
  <c r="T224" i="2"/>
  <c r="S224" i="2"/>
  <c r="R224" i="2"/>
  <c r="Q224" i="2"/>
  <c r="P224" i="2"/>
  <c r="O224" i="2"/>
  <c r="N224" i="2"/>
  <c r="M224" i="2"/>
  <c r="T223" i="2"/>
  <c r="S223" i="2"/>
  <c r="R223" i="2"/>
  <c r="Q223" i="2"/>
  <c r="P223" i="2"/>
  <c r="O223" i="2"/>
  <c r="N223" i="2"/>
  <c r="M223" i="2"/>
  <c r="T222" i="2"/>
  <c r="S222" i="2"/>
  <c r="R222" i="2"/>
  <c r="Q222" i="2"/>
  <c r="P222" i="2"/>
  <c r="O222" i="2"/>
  <c r="N222" i="2"/>
  <c r="M222" i="2"/>
  <c r="T221" i="2"/>
  <c r="S221" i="2"/>
  <c r="R221" i="2"/>
  <c r="Q221" i="2"/>
  <c r="P221" i="2"/>
  <c r="O221" i="2"/>
  <c r="N221" i="2"/>
  <c r="M221" i="2"/>
  <c r="T220" i="2"/>
  <c r="S220" i="2"/>
  <c r="R220" i="2"/>
  <c r="Q220" i="2"/>
  <c r="P220" i="2"/>
  <c r="O220" i="2"/>
  <c r="N220" i="2"/>
  <c r="M220" i="2"/>
  <c r="T219" i="2"/>
  <c r="S219" i="2"/>
  <c r="R219" i="2"/>
  <c r="Q219" i="2"/>
  <c r="P219" i="2"/>
  <c r="O219" i="2"/>
  <c r="N219" i="2"/>
  <c r="M219" i="2"/>
  <c r="T218" i="2"/>
  <c r="S218" i="2"/>
  <c r="R218" i="2"/>
  <c r="Q218" i="2"/>
  <c r="P218" i="2"/>
  <c r="O218" i="2"/>
  <c r="N218" i="2"/>
  <c r="M218" i="2"/>
  <c r="G216" i="2"/>
  <c r="F216" i="2"/>
  <c r="E216" i="2"/>
  <c r="D216" i="2"/>
  <c r="G215" i="2"/>
  <c r="F215" i="2"/>
  <c r="E215" i="2"/>
  <c r="D215" i="2"/>
  <c r="T214" i="2"/>
  <c r="S214" i="2"/>
  <c r="R214" i="2"/>
  <c r="Q214" i="2"/>
  <c r="P214" i="2"/>
  <c r="O214" i="2"/>
  <c r="N214" i="2"/>
  <c r="M214" i="2"/>
  <c r="T213" i="2"/>
  <c r="S213" i="2"/>
  <c r="R213" i="2"/>
  <c r="Q213" i="2"/>
  <c r="P213" i="2"/>
  <c r="O213" i="2"/>
  <c r="N213" i="2"/>
  <c r="M213" i="2"/>
  <c r="T212" i="2"/>
  <c r="S212" i="2"/>
  <c r="R212" i="2"/>
  <c r="Q212" i="2"/>
  <c r="P212" i="2"/>
  <c r="O212" i="2"/>
  <c r="N212" i="2"/>
  <c r="M212" i="2"/>
  <c r="T211" i="2"/>
  <c r="S211" i="2"/>
  <c r="R211" i="2"/>
  <c r="Q211" i="2"/>
  <c r="P211" i="2"/>
  <c r="O211" i="2"/>
  <c r="N211" i="2"/>
  <c r="M211" i="2"/>
  <c r="Q210" i="2"/>
  <c r="G210" i="2"/>
  <c r="F210" i="2"/>
  <c r="E210" i="2"/>
  <c r="D210" i="2"/>
  <c r="G208" i="2"/>
  <c r="Q208" i="2" s="1"/>
  <c r="F208" i="2"/>
  <c r="E208" i="2"/>
  <c r="D208" i="2"/>
  <c r="T206" i="2"/>
  <c r="S206" i="2"/>
  <c r="R206" i="2"/>
  <c r="Q206" i="2"/>
  <c r="P206" i="2"/>
  <c r="O206" i="2"/>
  <c r="N206" i="2"/>
  <c r="M206" i="2"/>
  <c r="T205" i="2"/>
  <c r="R205" i="2"/>
  <c r="T203" i="2"/>
  <c r="S203" i="2"/>
  <c r="R203" i="2"/>
  <c r="Q203" i="2"/>
  <c r="P203" i="2"/>
  <c r="O203" i="2"/>
  <c r="N203" i="2"/>
  <c r="M203" i="2"/>
  <c r="T202" i="2"/>
  <c r="S202" i="2"/>
  <c r="R202" i="2"/>
  <c r="Q202" i="2"/>
  <c r="P202" i="2"/>
  <c r="O202" i="2"/>
  <c r="N202" i="2"/>
  <c r="M202" i="2"/>
  <c r="T201" i="2"/>
  <c r="S201" i="2"/>
  <c r="R201" i="2"/>
  <c r="Q201" i="2"/>
  <c r="P201" i="2"/>
  <c r="O201" i="2"/>
  <c r="N201" i="2"/>
  <c r="M201" i="2"/>
  <c r="T200" i="2"/>
  <c r="R200" i="2"/>
  <c r="N200" i="2"/>
  <c r="G200" i="2"/>
  <c r="F200" i="2"/>
  <c r="O200" i="2" s="1"/>
  <c r="E200" i="2"/>
  <c r="D200" i="2"/>
  <c r="M200" i="2" s="1"/>
  <c r="G199" i="2"/>
  <c r="S199" i="2" s="1"/>
  <c r="F199" i="2"/>
  <c r="E199" i="2"/>
  <c r="D199" i="2"/>
  <c r="S198" i="2"/>
  <c r="G198" i="2"/>
  <c r="Q198" i="2" s="1"/>
  <c r="F198" i="2"/>
  <c r="E198" i="2"/>
  <c r="D198" i="2"/>
  <c r="T197" i="2"/>
  <c r="R197" i="2"/>
  <c r="O197" i="2"/>
  <c r="T196" i="2"/>
  <c r="S196" i="2"/>
  <c r="R196" i="2"/>
  <c r="Q196" i="2"/>
  <c r="O196" i="2"/>
  <c r="G196" i="2"/>
  <c r="P196" i="2" s="1"/>
  <c r="F196" i="2"/>
  <c r="E196" i="2"/>
  <c r="N196" i="2" s="1"/>
  <c r="D196" i="2"/>
  <c r="M196" i="2" s="1"/>
  <c r="G195" i="2"/>
  <c r="F195" i="2"/>
  <c r="E195" i="2"/>
  <c r="D195" i="2"/>
  <c r="T194" i="2"/>
  <c r="S194" i="2"/>
  <c r="R194" i="2"/>
  <c r="Q194" i="2"/>
  <c r="P194" i="2"/>
  <c r="O194" i="2"/>
  <c r="N194" i="2"/>
  <c r="M194" i="2"/>
  <c r="G193" i="2"/>
  <c r="Q193" i="2" s="1"/>
  <c r="F193" i="2"/>
  <c r="E193" i="2"/>
  <c r="D193" i="2"/>
  <c r="T190" i="2"/>
  <c r="S190" i="2"/>
  <c r="R190" i="2"/>
  <c r="Q190" i="2"/>
  <c r="P190" i="2"/>
  <c r="O190" i="2"/>
  <c r="N190" i="2"/>
  <c r="M190" i="2"/>
  <c r="T189" i="2"/>
  <c r="S189" i="2"/>
  <c r="R189" i="2"/>
  <c r="Q189" i="2"/>
  <c r="P189" i="2"/>
  <c r="O189" i="2"/>
  <c r="N189" i="2"/>
  <c r="M189" i="2"/>
  <c r="T188" i="2"/>
  <c r="S188" i="2"/>
  <c r="R188" i="2"/>
  <c r="Q188" i="2"/>
  <c r="O188" i="2"/>
  <c r="G188" i="2"/>
  <c r="P188" i="2" s="1"/>
  <c r="F188" i="2"/>
  <c r="E188" i="2"/>
  <c r="N188" i="2" s="1"/>
  <c r="D188" i="2"/>
  <c r="M188" i="2" s="1"/>
  <c r="T187" i="2"/>
  <c r="S187" i="2"/>
  <c r="R187" i="2"/>
  <c r="Q187" i="2"/>
  <c r="P187" i="2"/>
  <c r="O187" i="2"/>
  <c r="N187" i="2"/>
  <c r="M187" i="2"/>
  <c r="G186" i="2"/>
  <c r="F186" i="2"/>
  <c r="E186" i="2"/>
  <c r="D186" i="2"/>
  <c r="T185" i="2"/>
  <c r="S185" i="2"/>
  <c r="R185" i="2"/>
  <c r="Q185" i="2"/>
  <c r="P185" i="2"/>
  <c r="O185" i="2"/>
  <c r="N185" i="2"/>
  <c r="M185" i="2"/>
  <c r="T184" i="2"/>
  <c r="S184" i="2"/>
  <c r="R184" i="2"/>
  <c r="Q184" i="2"/>
  <c r="P184" i="2"/>
  <c r="P245" i="2" s="1"/>
  <c r="O184" i="2"/>
  <c r="N184" i="2"/>
  <c r="N245" i="2" s="1"/>
  <c r="M184" i="2"/>
  <c r="T183" i="2"/>
  <c r="S183" i="2"/>
  <c r="R183" i="2"/>
  <c r="Q183" i="2"/>
  <c r="P183" i="2"/>
  <c r="O183" i="2"/>
  <c r="N183" i="2"/>
  <c r="M183" i="2"/>
  <c r="T182" i="2"/>
  <c r="S182" i="2"/>
  <c r="R182" i="2"/>
  <c r="Q182" i="2"/>
  <c r="P182" i="2"/>
  <c r="O182" i="2"/>
  <c r="N182" i="2"/>
  <c r="M182" i="2"/>
  <c r="T180" i="2"/>
  <c r="S180" i="2"/>
  <c r="R180" i="2"/>
  <c r="Q180" i="2"/>
  <c r="P180" i="2"/>
  <c r="O180" i="2"/>
  <c r="N180" i="2"/>
  <c r="M180" i="2"/>
  <c r="T179" i="2"/>
  <c r="S179" i="2"/>
  <c r="R179" i="2"/>
  <c r="Q179" i="2"/>
  <c r="P179" i="2"/>
  <c r="O179" i="2"/>
  <c r="N179" i="2"/>
  <c r="M179" i="2"/>
  <c r="T178" i="2"/>
  <c r="S178" i="2"/>
  <c r="R178" i="2"/>
  <c r="Q178" i="2"/>
  <c r="P178" i="2"/>
  <c r="O178" i="2"/>
  <c r="N178" i="2"/>
  <c r="M178" i="2"/>
  <c r="T177" i="2"/>
  <c r="S177" i="2"/>
  <c r="R177" i="2"/>
  <c r="P177" i="2"/>
  <c r="O177" i="2"/>
  <c r="N177" i="2"/>
  <c r="T176" i="2"/>
  <c r="R176" i="2"/>
  <c r="P176" i="2"/>
  <c r="G176" i="2"/>
  <c r="F176" i="2"/>
  <c r="O176" i="2" s="1"/>
  <c r="E176" i="2"/>
  <c r="N176" i="2" s="1"/>
  <c r="D176" i="2"/>
  <c r="M176" i="2" s="1"/>
  <c r="T175" i="2"/>
  <c r="S175" i="2"/>
  <c r="R175" i="2"/>
  <c r="Q175" i="2"/>
  <c r="P175" i="2"/>
  <c r="O175" i="2"/>
  <c r="N175" i="2"/>
  <c r="M175" i="2"/>
  <c r="T174" i="2"/>
  <c r="S174" i="2"/>
  <c r="R174" i="2"/>
  <c r="P174" i="2"/>
  <c r="O174" i="2"/>
  <c r="N174" i="2"/>
  <c r="T173" i="2"/>
  <c r="R173" i="2"/>
  <c r="O173" i="2"/>
  <c r="N173" i="2"/>
  <c r="M173" i="2"/>
  <c r="T172" i="2"/>
  <c r="S172" i="2"/>
  <c r="R172" i="2"/>
  <c r="Q172" i="2"/>
  <c r="P172" i="2"/>
  <c r="O172" i="2"/>
  <c r="N172" i="2"/>
  <c r="M172" i="2"/>
  <c r="T171" i="2"/>
  <c r="R171" i="2"/>
  <c r="L171" i="2"/>
  <c r="K171" i="2"/>
  <c r="J171" i="2"/>
  <c r="P174" i="1" s="1"/>
  <c r="I171" i="2"/>
  <c r="H171" i="2"/>
  <c r="G171" i="2"/>
  <c r="Q171" i="2" s="1"/>
  <c r="F171" i="2"/>
  <c r="L174" i="1" s="1"/>
  <c r="E171" i="2"/>
  <c r="D171" i="2"/>
  <c r="T170" i="2"/>
  <c r="S170" i="2"/>
  <c r="R170" i="2"/>
  <c r="Q170" i="2"/>
  <c r="P170" i="2"/>
  <c r="O170" i="2"/>
  <c r="N170" i="2"/>
  <c r="M170" i="2"/>
  <c r="T168" i="2"/>
  <c r="S168" i="2"/>
  <c r="R168" i="2"/>
  <c r="Q168" i="2"/>
  <c r="P168" i="2"/>
  <c r="O168" i="2"/>
  <c r="N168" i="2"/>
  <c r="M168" i="2"/>
  <c r="T167" i="2"/>
  <c r="S167" i="2"/>
  <c r="R167" i="2"/>
  <c r="Q167" i="2"/>
  <c r="P167" i="2"/>
  <c r="O167" i="2"/>
  <c r="N167" i="2"/>
  <c r="M167" i="2"/>
  <c r="T166" i="2"/>
  <c r="T165" i="2"/>
  <c r="S165" i="2"/>
  <c r="R165" i="2"/>
  <c r="Q165" i="2"/>
  <c r="P165" i="2"/>
  <c r="O165" i="2"/>
  <c r="N165" i="2"/>
  <c r="M165" i="2"/>
  <c r="T163" i="2"/>
  <c r="S163" i="2"/>
  <c r="R163" i="2"/>
  <c r="Q163" i="2"/>
  <c r="P163" i="2"/>
  <c r="P242" i="2" s="1"/>
  <c r="O163" i="2"/>
  <c r="N163" i="2"/>
  <c r="N242" i="2" s="1"/>
  <c r="I242" i="2" s="1"/>
  <c r="O245" i="1" s="1"/>
  <c r="M163" i="2"/>
  <c r="M242" i="2" s="1"/>
  <c r="T162" i="2"/>
  <c r="S162" i="2"/>
  <c r="R162" i="2"/>
  <c r="Q162" i="2"/>
  <c r="P162" i="2"/>
  <c r="O162" i="2"/>
  <c r="N162" i="2"/>
  <c r="M162" i="2"/>
  <c r="T161" i="2"/>
  <c r="S161" i="2"/>
  <c r="R161" i="2"/>
  <c r="Q161" i="2"/>
  <c r="P161" i="2"/>
  <c r="O161" i="2"/>
  <c r="N161" i="2"/>
  <c r="M161" i="2"/>
  <c r="T160" i="2"/>
  <c r="S160" i="2"/>
  <c r="R160" i="2"/>
  <c r="Q160" i="2"/>
  <c r="P160" i="2"/>
  <c r="O160" i="2"/>
  <c r="N160" i="2"/>
  <c r="M160" i="2"/>
  <c r="T159" i="2"/>
  <c r="S159" i="2"/>
  <c r="R159" i="2"/>
  <c r="Q159" i="2"/>
  <c r="P159" i="2"/>
  <c r="O159" i="2"/>
  <c r="N159" i="2"/>
  <c r="M159" i="2"/>
  <c r="G158" i="2"/>
  <c r="Q158" i="2" s="1"/>
  <c r="F158" i="2"/>
  <c r="E158" i="2"/>
  <c r="D158" i="2"/>
  <c r="T157" i="2"/>
  <c r="S157" i="2"/>
  <c r="R157" i="2"/>
  <c r="Q157" i="2"/>
  <c r="P157" i="2"/>
  <c r="O157" i="2"/>
  <c r="N157" i="2"/>
  <c r="M157" i="2"/>
  <c r="T156" i="2"/>
  <c r="S156" i="2"/>
  <c r="R156" i="2"/>
  <c r="Q156" i="2"/>
  <c r="P156" i="2"/>
  <c r="O156" i="2"/>
  <c r="N156" i="2"/>
  <c r="M156" i="2"/>
  <c r="T155" i="2"/>
  <c r="S155" i="2"/>
  <c r="R155" i="2"/>
  <c r="Q155" i="2"/>
  <c r="P155" i="2"/>
  <c r="O155" i="2"/>
  <c r="N155" i="2"/>
  <c r="M155" i="2"/>
  <c r="G154" i="2"/>
  <c r="F154" i="2"/>
  <c r="E154" i="2"/>
  <c r="D154" i="2"/>
  <c r="T153" i="2"/>
  <c r="S153" i="2"/>
  <c r="R153" i="2"/>
  <c r="Q153" i="2"/>
  <c r="P153" i="2"/>
  <c r="O153" i="2"/>
  <c r="N153" i="2"/>
  <c r="M153" i="2"/>
  <c r="T152" i="2"/>
  <c r="S152" i="2"/>
  <c r="R152" i="2"/>
  <c r="Q152" i="2"/>
  <c r="P152" i="2"/>
  <c r="O152" i="2"/>
  <c r="O244" i="2" s="1"/>
  <c r="N152" i="2"/>
  <c r="M152" i="2"/>
  <c r="M244" i="2" s="1"/>
  <c r="T149" i="2"/>
  <c r="S149" i="2"/>
  <c r="R149" i="2"/>
  <c r="Q149" i="2"/>
  <c r="P149" i="2"/>
  <c r="O149" i="2"/>
  <c r="N149" i="2"/>
  <c r="M149" i="2"/>
  <c r="T148" i="2"/>
  <c r="S148" i="2"/>
  <c r="R148" i="2"/>
  <c r="Q148" i="2"/>
  <c r="P148" i="2"/>
  <c r="O148" i="2"/>
  <c r="N148" i="2"/>
  <c r="M148" i="2"/>
  <c r="T147" i="2"/>
  <c r="S147" i="2"/>
  <c r="R147" i="2"/>
  <c r="Q147" i="2"/>
  <c r="P147" i="2"/>
  <c r="O147" i="2"/>
  <c r="N147" i="2"/>
  <c r="M147" i="2"/>
  <c r="T146" i="2"/>
  <c r="S146" i="2"/>
  <c r="R146" i="2"/>
  <c r="Q146" i="2"/>
  <c r="P146" i="2"/>
  <c r="O146" i="2"/>
  <c r="N146" i="2"/>
  <c r="M146" i="2"/>
  <c r="T145" i="2"/>
  <c r="S145" i="2"/>
  <c r="R145" i="2"/>
  <c r="Q145" i="2"/>
  <c r="P145" i="2"/>
  <c r="O145" i="2"/>
  <c r="N145" i="2"/>
  <c r="M145" i="2"/>
  <c r="T144" i="2"/>
  <c r="S144" i="2"/>
  <c r="R144" i="2"/>
  <c r="Q144" i="2"/>
  <c r="P144" i="2"/>
  <c r="O144" i="2"/>
  <c r="N144" i="2"/>
  <c r="M144" i="2"/>
  <c r="T143" i="2"/>
  <c r="S143" i="2"/>
  <c r="R143" i="2"/>
  <c r="Q143" i="2"/>
  <c r="P143" i="2"/>
  <c r="O143" i="2"/>
  <c r="N143" i="2"/>
  <c r="M143" i="2"/>
  <c r="T142" i="2"/>
  <c r="S142" i="2"/>
  <c r="R142" i="2"/>
  <c r="Q142" i="2"/>
  <c r="P142" i="2"/>
  <c r="O142" i="2"/>
  <c r="N142" i="2"/>
  <c r="M142" i="2"/>
  <c r="T141" i="2"/>
  <c r="S141" i="2"/>
  <c r="R141" i="2"/>
  <c r="Q141" i="2"/>
  <c r="P141" i="2"/>
  <c r="O141" i="2"/>
  <c r="N141" i="2"/>
  <c r="M141" i="2"/>
  <c r="T140" i="2"/>
  <c r="S140" i="2"/>
  <c r="R140" i="2"/>
  <c r="Q140" i="2"/>
  <c r="P140" i="2"/>
  <c r="O140" i="2"/>
  <c r="N140" i="2"/>
  <c r="M140" i="2"/>
  <c r="T137" i="2"/>
  <c r="S137" i="2"/>
  <c r="R137" i="2"/>
  <c r="Q137" i="2"/>
  <c r="P137" i="2"/>
  <c r="O137" i="2"/>
  <c r="N137" i="2"/>
  <c r="M137" i="2"/>
  <c r="T136" i="2"/>
  <c r="R136" i="2"/>
  <c r="N136" i="2"/>
  <c r="M136" i="2"/>
  <c r="T135" i="2"/>
  <c r="S135" i="2"/>
  <c r="R135" i="2"/>
  <c r="Q135" i="2"/>
  <c r="P135" i="2"/>
  <c r="O135" i="2"/>
  <c r="N135" i="2"/>
  <c r="M135" i="2"/>
  <c r="T134" i="2"/>
  <c r="S134" i="2"/>
  <c r="R134" i="2"/>
  <c r="Q134" i="2"/>
  <c r="P134" i="2"/>
  <c r="O134" i="2"/>
  <c r="N134" i="2"/>
  <c r="M134" i="2"/>
  <c r="T133" i="2"/>
  <c r="S133" i="2"/>
  <c r="R133" i="2"/>
  <c r="Q133" i="2"/>
  <c r="P133" i="2"/>
  <c r="O133" i="2"/>
  <c r="N133" i="2"/>
  <c r="M133" i="2"/>
  <c r="T132" i="2"/>
  <c r="R132" i="2"/>
  <c r="P132" i="2"/>
  <c r="G132" i="2"/>
  <c r="Q132" i="2" s="1"/>
  <c r="F132" i="2"/>
  <c r="O132" i="2" s="1"/>
  <c r="E132" i="2"/>
  <c r="N132" i="2" s="1"/>
  <c r="D132" i="2"/>
  <c r="M132" i="2" s="1"/>
  <c r="T131" i="2"/>
  <c r="R131" i="2"/>
  <c r="O131" i="2"/>
  <c r="N131" i="2"/>
  <c r="M131" i="2"/>
  <c r="T129" i="2"/>
  <c r="S129" i="2"/>
  <c r="R129" i="2"/>
  <c r="Q129" i="2"/>
  <c r="P129" i="2"/>
  <c r="O129" i="2"/>
  <c r="N129" i="2"/>
  <c r="M129" i="2"/>
  <c r="T128" i="2"/>
  <c r="R128" i="2"/>
  <c r="O128" i="2"/>
  <c r="N128" i="2"/>
  <c r="M128" i="2"/>
  <c r="T127" i="2"/>
  <c r="S127" i="2"/>
  <c r="R127" i="2"/>
  <c r="Q127" i="2"/>
  <c r="P127" i="2"/>
  <c r="O127" i="2"/>
  <c r="N127" i="2"/>
  <c r="M127" i="2"/>
  <c r="T126" i="2"/>
  <c r="S126" i="2"/>
  <c r="R126" i="2"/>
  <c r="Q126" i="2"/>
  <c r="P126" i="2"/>
  <c r="O126" i="2"/>
  <c r="N126" i="2"/>
  <c r="M126" i="2"/>
  <c r="T125" i="2"/>
  <c r="R125" i="2"/>
  <c r="N125" i="2"/>
  <c r="G125" i="2"/>
  <c r="F125" i="2"/>
  <c r="O125" i="2" s="1"/>
  <c r="E125" i="2"/>
  <c r="D125" i="2"/>
  <c r="H125" i="2" s="1"/>
  <c r="M125" i="2" s="1"/>
  <c r="T124" i="2"/>
  <c r="S124" i="2"/>
  <c r="R124" i="2"/>
  <c r="Q124" i="2"/>
  <c r="P124" i="2"/>
  <c r="O124" i="2"/>
  <c r="N124" i="2"/>
  <c r="M124" i="2"/>
  <c r="T123" i="2"/>
  <c r="S123" i="2"/>
  <c r="R123" i="2"/>
  <c r="Q123" i="2"/>
  <c r="P123" i="2"/>
  <c r="O123" i="2"/>
  <c r="N123" i="2"/>
  <c r="M123" i="2"/>
  <c r="T122" i="2"/>
  <c r="S122" i="2"/>
  <c r="R122" i="2"/>
  <c r="Q122" i="2"/>
  <c r="P122" i="2"/>
  <c r="O122" i="2"/>
  <c r="N122" i="2"/>
  <c r="M122" i="2"/>
  <c r="T121" i="2"/>
  <c r="S121" i="2"/>
  <c r="R121" i="2"/>
  <c r="Q121" i="2"/>
  <c r="P121" i="2"/>
  <c r="O121" i="2"/>
  <c r="N121" i="2"/>
  <c r="M121" i="2"/>
  <c r="T120" i="2"/>
  <c r="S120" i="2"/>
  <c r="R120" i="2"/>
  <c r="Q120" i="2"/>
  <c r="P120" i="2"/>
  <c r="O120" i="2"/>
  <c r="N120" i="2"/>
  <c r="M120" i="2"/>
  <c r="T118" i="2"/>
  <c r="S118" i="2"/>
  <c r="R118" i="2"/>
  <c r="Q118" i="2"/>
  <c r="P118" i="2"/>
  <c r="O118" i="2"/>
  <c r="N118" i="2"/>
  <c r="M118" i="2"/>
  <c r="T117" i="2"/>
  <c r="S117" i="2"/>
  <c r="R117" i="2"/>
  <c r="P117" i="2"/>
  <c r="O117" i="2"/>
  <c r="N117" i="2"/>
  <c r="T116" i="2"/>
  <c r="S116" i="2"/>
  <c r="R116" i="2"/>
  <c r="Q116" i="2"/>
  <c r="P116" i="2"/>
  <c r="O116" i="2"/>
  <c r="N116" i="2"/>
  <c r="M116" i="2"/>
  <c r="T115" i="2"/>
  <c r="S115" i="2"/>
  <c r="R115" i="2"/>
  <c r="Q115" i="2"/>
  <c r="P115" i="2"/>
  <c r="O115" i="2"/>
  <c r="N115" i="2"/>
  <c r="M115" i="2"/>
  <c r="T114" i="2"/>
  <c r="S114" i="2"/>
  <c r="R114" i="2"/>
  <c r="Q114" i="2"/>
  <c r="P114" i="2"/>
  <c r="O114" i="2"/>
  <c r="N114" i="2"/>
  <c r="M114" i="2"/>
  <c r="T113" i="2"/>
  <c r="R113" i="2"/>
  <c r="O113" i="2"/>
  <c r="T112" i="2"/>
  <c r="S112" i="2"/>
  <c r="R112" i="2"/>
  <c r="Q112" i="2"/>
  <c r="P112" i="2"/>
  <c r="O112" i="2"/>
  <c r="N112" i="2"/>
  <c r="M112" i="2"/>
  <c r="T111" i="2"/>
  <c r="S111" i="2"/>
  <c r="R111" i="2"/>
  <c r="Q111" i="2"/>
  <c r="P111" i="2"/>
  <c r="O111" i="2"/>
  <c r="N111" i="2"/>
  <c r="M111" i="2"/>
  <c r="T110" i="2"/>
  <c r="S110" i="2"/>
  <c r="R110" i="2"/>
  <c r="Q110" i="2"/>
  <c r="P110" i="2"/>
  <c r="O110" i="2"/>
  <c r="N110" i="2"/>
  <c r="M110" i="2"/>
  <c r="T109" i="2"/>
  <c r="S109" i="2"/>
  <c r="R109" i="2"/>
  <c r="Q109" i="2"/>
  <c r="P109" i="2"/>
  <c r="O109" i="2"/>
  <c r="N109" i="2"/>
  <c r="M109" i="2"/>
  <c r="T108" i="2"/>
  <c r="R108" i="2"/>
  <c r="O108" i="2"/>
  <c r="N108" i="2"/>
  <c r="M108" i="2"/>
  <c r="T106" i="2"/>
  <c r="S106" i="2"/>
  <c r="R106" i="2"/>
  <c r="Q106" i="2"/>
  <c r="P106" i="2"/>
  <c r="O106" i="2"/>
  <c r="N106" i="2"/>
  <c r="M106" i="2"/>
  <c r="T105" i="2"/>
  <c r="S105" i="2"/>
  <c r="R105" i="2"/>
  <c r="Q105" i="2"/>
  <c r="P105" i="2"/>
  <c r="O105" i="2"/>
  <c r="N105" i="2"/>
  <c r="M105" i="2"/>
  <c r="T104" i="2"/>
  <c r="S104" i="2"/>
  <c r="R104" i="2"/>
  <c r="Q104" i="2"/>
  <c r="P104" i="2"/>
  <c r="O104" i="2"/>
  <c r="N104" i="2"/>
  <c r="M104" i="2"/>
  <c r="T103" i="2"/>
  <c r="S103" i="2"/>
  <c r="R103" i="2"/>
  <c r="Q103" i="2"/>
  <c r="P103" i="2"/>
  <c r="O103" i="2"/>
  <c r="N103" i="2"/>
  <c r="M103" i="2"/>
  <c r="T102" i="2"/>
  <c r="R102" i="2"/>
  <c r="O102" i="2"/>
  <c r="N102" i="2"/>
  <c r="M102" i="2"/>
  <c r="T101" i="2"/>
  <c r="S101" i="2"/>
  <c r="R101" i="2"/>
  <c r="Q101" i="2"/>
  <c r="P101" i="2"/>
  <c r="O101" i="2"/>
  <c r="N101" i="2"/>
  <c r="M101" i="2"/>
  <c r="T100" i="2"/>
  <c r="S100" i="2"/>
  <c r="R100" i="2"/>
  <c r="Q100" i="2"/>
  <c r="P100" i="2"/>
  <c r="O100" i="2"/>
  <c r="N100" i="2"/>
  <c r="M100" i="2"/>
  <c r="T99" i="2"/>
  <c r="S99" i="2"/>
  <c r="R99" i="2"/>
  <c r="Q99" i="2"/>
  <c r="P99" i="2"/>
  <c r="O99" i="2"/>
  <c r="N99" i="2"/>
  <c r="M99" i="2"/>
  <c r="T98" i="2"/>
  <c r="S98" i="2"/>
  <c r="P98" i="2"/>
  <c r="O98" i="2"/>
  <c r="T96" i="2"/>
  <c r="S96" i="2"/>
  <c r="R96" i="2"/>
  <c r="Q96" i="2"/>
  <c r="P96" i="2"/>
  <c r="O96" i="2"/>
  <c r="N96" i="2"/>
  <c r="M96" i="2"/>
  <c r="T95" i="2"/>
  <c r="S95" i="2"/>
  <c r="R95" i="2"/>
  <c r="Q95" i="2"/>
  <c r="P95" i="2"/>
  <c r="O95" i="2"/>
  <c r="N95" i="2"/>
  <c r="M95" i="2"/>
  <c r="T94" i="2"/>
  <c r="S94" i="2"/>
  <c r="R94" i="2"/>
  <c r="Q94" i="2"/>
  <c r="P94" i="2"/>
  <c r="O94" i="2"/>
  <c r="N94" i="2"/>
  <c r="M94" i="2"/>
  <c r="T93" i="2"/>
  <c r="S93" i="2"/>
  <c r="R93" i="2"/>
  <c r="Q93" i="2"/>
  <c r="P93" i="2"/>
  <c r="O93" i="2"/>
  <c r="N93" i="2"/>
  <c r="M93" i="2"/>
  <c r="T92" i="2"/>
  <c r="S92" i="2"/>
  <c r="R92" i="2"/>
  <c r="Q92" i="2"/>
  <c r="P92" i="2"/>
  <c r="O92" i="2"/>
  <c r="N92" i="2"/>
  <c r="M92" i="2"/>
  <c r="T88" i="2"/>
  <c r="S88" i="2"/>
  <c r="R88" i="2"/>
  <c r="Q88" i="2"/>
  <c r="P88" i="2"/>
  <c r="O88" i="2"/>
  <c r="N88" i="2"/>
  <c r="M88" i="2"/>
  <c r="T87" i="2"/>
  <c r="S87" i="2"/>
  <c r="R87" i="2"/>
  <c r="Q87" i="2"/>
  <c r="P87" i="2"/>
  <c r="O87" i="2"/>
  <c r="N87" i="2"/>
  <c r="M87" i="2"/>
  <c r="T86" i="2"/>
  <c r="S86" i="2"/>
  <c r="R86" i="2"/>
  <c r="Q86" i="2"/>
  <c r="P86" i="2"/>
  <c r="O86" i="2"/>
  <c r="N86" i="2"/>
  <c r="M86" i="2"/>
  <c r="O85" i="2"/>
  <c r="N85" i="2"/>
  <c r="G85" i="2"/>
  <c r="F85" i="2"/>
  <c r="J85" i="2" s="1"/>
  <c r="E85" i="2"/>
  <c r="D85" i="2"/>
  <c r="S84" i="2"/>
  <c r="G84" i="2"/>
  <c r="F84" i="2"/>
  <c r="E84" i="2"/>
  <c r="D84" i="2"/>
  <c r="G83" i="2"/>
  <c r="S83" i="2" s="1"/>
  <c r="F83" i="2"/>
  <c r="E83" i="2"/>
  <c r="K86" i="1" s="1"/>
  <c r="D83" i="2"/>
  <c r="Q83" i="2" s="1"/>
  <c r="T82" i="2"/>
  <c r="S82" i="2"/>
  <c r="R82" i="2"/>
  <c r="Q82" i="2"/>
  <c r="P82" i="2"/>
  <c r="P85" i="2" s="1"/>
  <c r="O82" i="2"/>
  <c r="N82" i="2"/>
  <c r="M82" i="2"/>
  <c r="M85" i="2" s="1"/>
  <c r="T79" i="2"/>
  <c r="S79" i="2"/>
  <c r="R79" i="2"/>
  <c r="Q79" i="2"/>
  <c r="P79" i="2"/>
  <c r="O79" i="2"/>
  <c r="N79" i="2"/>
  <c r="M79" i="2"/>
  <c r="T78" i="2"/>
  <c r="S78" i="2"/>
  <c r="R78" i="2"/>
  <c r="Q78" i="2"/>
  <c r="P78" i="2"/>
  <c r="O78" i="2"/>
  <c r="N78" i="2"/>
  <c r="M78" i="2"/>
  <c r="T77" i="2"/>
  <c r="S77" i="2"/>
  <c r="R77" i="2"/>
  <c r="Q77" i="2"/>
  <c r="P77" i="2"/>
  <c r="O77" i="2"/>
  <c r="N77" i="2"/>
  <c r="M77" i="2"/>
  <c r="G76" i="2"/>
  <c r="F76" i="2"/>
  <c r="E76" i="2"/>
  <c r="D76" i="2"/>
  <c r="T75" i="2"/>
  <c r="S75" i="2"/>
  <c r="R75" i="2"/>
  <c r="Q75" i="2"/>
  <c r="P75" i="2"/>
  <c r="O75" i="2"/>
  <c r="N75" i="2"/>
  <c r="M75" i="2"/>
  <c r="T74" i="2"/>
  <c r="S74" i="2"/>
  <c r="R74" i="2"/>
  <c r="Q74" i="2"/>
  <c r="P74" i="2"/>
  <c r="O74" i="2"/>
  <c r="N74" i="2"/>
  <c r="M74" i="2"/>
  <c r="T73" i="2"/>
  <c r="R73" i="2"/>
  <c r="O73" i="2"/>
  <c r="N73" i="2"/>
  <c r="M73" i="2"/>
  <c r="T72" i="2"/>
  <c r="S72" i="2"/>
  <c r="R72" i="2"/>
  <c r="Q72" i="2"/>
  <c r="P72" i="2"/>
  <c r="O72" i="2"/>
  <c r="N72" i="2"/>
  <c r="M72" i="2"/>
  <c r="T71" i="2"/>
  <c r="S71" i="2"/>
  <c r="P71" i="2"/>
  <c r="O71" i="2"/>
  <c r="N71" i="2"/>
  <c r="T70" i="2"/>
  <c r="S70" i="2"/>
  <c r="R70" i="2"/>
  <c r="Q70" i="2"/>
  <c r="P70" i="2"/>
  <c r="O70" i="2"/>
  <c r="N70" i="2"/>
  <c r="M70" i="2"/>
  <c r="T69" i="2"/>
  <c r="S69" i="2"/>
  <c r="R69" i="2"/>
  <c r="Q69" i="2"/>
  <c r="P69" i="2"/>
  <c r="O69" i="2"/>
  <c r="N69" i="2"/>
  <c r="M69" i="2"/>
  <c r="T68" i="2"/>
  <c r="S68" i="2"/>
  <c r="R68" i="2"/>
  <c r="Q68" i="2"/>
  <c r="P68" i="2"/>
  <c r="O68" i="2"/>
  <c r="N68" i="2"/>
  <c r="M68" i="2"/>
  <c r="T67" i="2"/>
  <c r="S67" i="2"/>
  <c r="R67" i="2"/>
  <c r="Q67" i="2"/>
  <c r="P67" i="2"/>
  <c r="O67" i="2"/>
  <c r="N67" i="2"/>
  <c r="M67" i="2"/>
  <c r="T66" i="2"/>
  <c r="S66" i="2"/>
  <c r="R66" i="2"/>
  <c r="Q66" i="2"/>
  <c r="P66" i="2"/>
  <c r="O66" i="2"/>
  <c r="N66" i="2"/>
  <c r="M66" i="2"/>
  <c r="T65" i="2"/>
  <c r="S65" i="2"/>
  <c r="R65" i="2"/>
  <c r="Q65" i="2"/>
  <c r="P65" i="2"/>
  <c r="O65" i="2"/>
  <c r="N65" i="2"/>
  <c r="M65" i="2"/>
  <c r="T64" i="2"/>
  <c r="S64" i="2"/>
  <c r="R64" i="2"/>
  <c r="Q64" i="2"/>
  <c r="P64" i="2"/>
  <c r="O64" i="2"/>
  <c r="N64" i="2"/>
  <c r="M64" i="2"/>
  <c r="T63" i="2"/>
  <c r="S63" i="2"/>
  <c r="R63" i="2"/>
  <c r="Q63" i="2"/>
  <c r="P63" i="2"/>
  <c r="O63" i="2"/>
  <c r="N63" i="2"/>
  <c r="M63" i="2"/>
  <c r="T61" i="2"/>
  <c r="S61" i="2"/>
  <c r="R61" i="2"/>
  <c r="Q61" i="2"/>
  <c r="P61" i="2"/>
  <c r="O61" i="2"/>
  <c r="N61" i="2"/>
  <c r="M61" i="2"/>
  <c r="T60" i="2"/>
  <c r="S60" i="2"/>
  <c r="R60" i="2"/>
  <c r="Q60" i="2"/>
  <c r="P60" i="2"/>
  <c r="O60" i="2"/>
  <c r="N60" i="2"/>
  <c r="M60" i="2"/>
  <c r="T59" i="2"/>
  <c r="S59" i="2"/>
  <c r="R59" i="2"/>
  <c r="Q59" i="2"/>
  <c r="P59" i="2"/>
  <c r="O59" i="2"/>
  <c r="N59" i="2"/>
  <c r="M59" i="2"/>
  <c r="T58" i="2"/>
  <c r="S58" i="2"/>
  <c r="R58" i="2"/>
  <c r="Q58" i="2"/>
  <c r="P58" i="2"/>
  <c r="O58" i="2"/>
  <c r="N58" i="2"/>
  <c r="M58" i="2"/>
  <c r="T57" i="2"/>
  <c r="S57" i="2"/>
  <c r="R57" i="2"/>
  <c r="Q57" i="2"/>
  <c r="P57" i="2"/>
  <c r="O57" i="2"/>
  <c r="N57" i="2"/>
  <c r="M57" i="2"/>
  <c r="Q55" i="2"/>
  <c r="G55" i="2"/>
  <c r="S55" i="2" s="1"/>
  <c r="F55" i="2"/>
  <c r="E55" i="2"/>
  <c r="D55" i="2"/>
  <c r="T54" i="2"/>
  <c r="S54" i="2"/>
  <c r="R54" i="2"/>
  <c r="Q54" i="2"/>
  <c r="P54" i="2"/>
  <c r="O54" i="2"/>
  <c r="N54" i="2"/>
  <c r="M54" i="2"/>
  <c r="T53" i="2"/>
  <c r="S53" i="2"/>
  <c r="R53" i="2"/>
  <c r="Q53" i="2"/>
  <c r="P53" i="2"/>
  <c r="O53" i="2"/>
  <c r="N53" i="2"/>
  <c r="M53" i="2"/>
  <c r="T52" i="2"/>
  <c r="S52" i="2"/>
  <c r="R52" i="2"/>
  <c r="Q52" i="2"/>
  <c r="P52" i="2"/>
  <c r="O52" i="2"/>
  <c r="N52" i="2"/>
  <c r="M52" i="2"/>
  <c r="T51" i="2"/>
  <c r="S51" i="2"/>
  <c r="R51" i="2"/>
  <c r="P51" i="2"/>
  <c r="O51" i="2"/>
  <c r="T50" i="2"/>
  <c r="S50" i="2"/>
  <c r="R50" i="2"/>
  <c r="Q50" i="2"/>
  <c r="P50" i="2"/>
  <c r="O50" i="2"/>
  <c r="N50" i="2"/>
  <c r="M50" i="2"/>
  <c r="T49" i="2"/>
  <c r="S49" i="2"/>
  <c r="R49" i="2"/>
  <c r="Q49" i="2"/>
  <c r="P49" i="2"/>
  <c r="O49" i="2"/>
  <c r="N49" i="2"/>
  <c r="M49" i="2"/>
  <c r="T47" i="2"/>
  <c r="S47" i="2"/>
  <c r="R47" i="2"/>
  <c r="P47" i="2"/>
  <c r="O47" i="2"/>
  <c r="T46" i="2"/>
  <c r="S46" i="2"/>
  <c r="R46" i="2"/>
  <c r="Q46" i="2"/>
  <c r="P46" i="2"/>
  <c r="O46" i="2"/>
  <c r="N46" i="2"/>
  <c r="M46" i="2"/>
  <c r="T45" i="2"/>
  <c r="S45" i="2"/>
  <c r="R45" i="2"/>
  <c r="Q45" i="2"/>
  <c r="P45" i="2"/>
  <c r="O45" i="2"/>
  <c r="N45" i="2"/>
  <c r="M45" i="2"/>
  <c r="T44" i="2"/>
  <c r="S44" i="2"/>
  <c r="R44" i="2"/>
  <c r="Q44" i="2"/>
  <c r="P44" i="2"/>
  <c r="O44" i="2"/>
  <c r="N44" i="2"/>
  <c r="M44" i="2"/>
  <c r="T43" i="2"/>
  <c r="S43" i="2"/>
  <c r="R43" i="2"/>
  <c r="Q43" i="2"/>
  <c r="P43" i="2"/>
  <c r="O43" i="2"/>
  <c r="N43" i="2"/>
  <c r="M43" i="2"/>
  <c r="T42" i="2"/>
  <c r="S42" i="2"/>
  <c r="R42" i="2"/>
  <c r="Q42" i="2"/>
  <c r="P42" i="2"/>
  <c r="O42" i="2"/>
  <c r="N42" i="2"/>
  <c r="M42" i="2"/>
  <c r="T41" i="2"/>
  <c r="S41" i="2"/>
  <c r="R41" i="2"/>
  <c r="Q41" i="2"/>
  <c r="P41" i="2"/>
  <c r="O41" i="2"/>
  <c r="N41" i="2"/>
  <c r="M41" i="2"/>
  <c r="T40" i="2"/>
  <c r="S40" i="2"/>
  <c r="R40" i="2"/>
  <c r="Q40" i="2"/>
  <c r="P40" i="2"/>
  <c r="O40" i="2"/>
  <c r="N40" i="2"/>
  <c r="M40" i="2"/>
  <c r="T39" i="2"/>
  <c r="S39" i="2"/>
  <c r="R39" i="2"/>
  <c r="Q39" i="2"/>
  <c r="P39" i="2"/>
  <c r="O39" i="2"/>
  <c r="N39" i="2"/>
  <c r="M39" i="2"/>
  <c r="T37" i="2"/>
  <c r="N37" i="2"/>
  <c r="O37" i="2" s="1"/>
  <c r="M37" i="2"/>
  <c r="T36" i="2"/>
  <c r="S36" i="2"/>
  <c r="R36" i="2"/>
  <c r="Q36" i="2"/>
  <c r="P36" i="2"/>
  <c r="O36" i="2"/>
  <c r="N36" i="2"/>
  <c r="M36" i="2"/>
  <c r="T35" i="2"/>
  <c r="S35" i="2"/>
  <c r="R35" i="2"/>
  <c r="Q35" i="2"/>
  <c r="P35" i="2"/>
  <c r="O35" i="2"/>
  <c r="N35" i="2"/>
  <c r="M35" i="2"/>
  <c r="T34" i="2"/>
  <c r="S34" i="2"/>
  <c r="R34" i="2"/>
  <c r="Q34" i="2"/>
  <c r="P34" i="2"/>
  <c r="O34" i="2"/>
  <c r="N34" i="2"/>
  <c r="M34" i="2"/>
  <c r="T32" i="2"/>
  <c r="S32" i="2"/>
  <c r="R32" i="2"/>
  <c r="Q32" i="2"/>
  <c r="P32" i="2"/>
  <c r="O32" i="2"/>
  <c r="N32" i="2"/>
  <c r="M32" i="2"/>
  <c r="T31" i="2"/>
  <c r="S31" i="2"/>
  <c r="R31" i="2"/>
  <c r="Q31" i="2"/>
  <c r="P31" i="2"/>
  <c r="O31" i="2"/>
  <c r="N31" i="2"/>
  <c r="M31" i="2"/>
  <c r="T29" i="2"/>
  <c r="S29" i="2"/>
  <c r="R29" i="2"/>
  <c r="Q29" i="2"/>
  <c r="P29" i="2"/>
  <c r="O29" i="2"/>
  <c r="N29" i="2"/>
  <c r="M29" i="2"/>
  <c r="T27" i="2"/>
  <c r="S27" i="2"/>
  <c r="R27" i="2"/>
  <c r="Q27" i="2"/>
  <c r="P27" i="2"/>
  <c r="O27" i="2"/>
  <c r="N27" i="2"/>
  <c r="M27" i="2"/>
  <c r="T26" i="2"/>
  <c r="S26" i="2"/>
  <c r="R26" i="2"/>
  <c r="Q26" i="2"/>
  <c r="P26" i="2"/>
  <c r="O26" i="2"/>
  <c r="N26" i="2"/>
  <c r="M26" i="2"/>
  <c r="T25" i="2"/>
  <c r="S25" i="2"/>
  <c r="R25" i="2"/>
  <c r="Q25" i="2"/>
  <c r="P25" i="2"/>
  <c r="O25" i="2"/>
  <c r="N25" i="2"/>
  <c r="M25" i="2"/>
  <c r="T24" i="2"/>
  <c r="S24" i="2"/>
  <c r="R24" i="2"/>
  <c r="Q24" i="2"/>
  <c r="P24" i="2"/>
  <c r="O24" i="2"/>
  <c r="N24" i="2"/>
  <c r="M24" i="2"/>
  <c r="T23" i="2"/>
  <c r="S23" i="2"/>
  <c r="R23" i="2"/>
  <c r="Q23" i="2"/>
  <c r="P23" i="2"/>
  <c r="O23" i="2"/>
  <c r="N23" i="2"/>
  <c r="M23" i="2"/>
  <c r="T22" i="2"/>
  <c r="S22" i="2"/>
  <c r="R22" i="2"/>
  <c r="Q22" i="2"/>
  <c r="P22" i="2"/>
  <c r="O22" i="2"/>
  <c r="N22" i="2"/>
  <c r="M22" i="2"/>
  <c r="T21" i="2"/>
  <c r="S21" i="2"/>
  <c r="R21" i="2"/>
  <c r="Q21" i="2"/>
  <c r="P21" i="2"/>
  <c r="O21" i="2"/>
  <c r="N21" i="2"/>
  <c r="M21" i="2"/>
  <c r="T20" i="2"/>
  <c r="S20" i="2"/>
  <c r="R20" i="2"/>
  <c r="Q20" i="2"/>
  <c r="P20" i="2"/>
  <c r="O20" i="2"/>
  <c r="N20" i="2"/>
  <c r="M20" i="2"/>
  <c r="T19" i="2"/>
  <c r="S19" i="2"/>
  <c r="R19" i="2"/>
  <c r="Q19" i="2"/>
  <c r="P19" i="2"/>
  <c r="O19" i="2"/>
  <c r="N19" i="2"/>
  <c r="M19" i="2"/>
  <c r="F6" i="2"/>
  <c r="A307" i="1"/>
  <c r="A306" i="1"/>
  <c r="A305" i="1"/>
  <c r="A304" i="1"/>
  <c r="A303" i="1"/>
  <c r="A302" i="1"/>
  <c r="A301" i="1"/>
  <c r="A300" i="1"/>
  <c r="A299" i="1"/>
  <c r="A298" i="1"/>
  <c r="A297" i="1"/>
  <c r="A296" i="1"/>
  <c r="Q277" i="1"/>
  <c r="N277" i="1"/>
  <c r="M277" i="1"/>
  <c r="L277" i="1"/>
  <c r="K277" i="1"/>
  <c r="J277" i="1"/>
  <c r="R276" i="1"/>
  <c r="Q276" i="1"/>
  <c r="P276" i="1"/>
  <c r="O276" i="1"/>
  <c r="N276" i="1"/>
  <c r="M276" i="1"/>
  <c r="L276" i="1"/>
  <c r="K276" i="1"/>
  <c r="J276" i="1"/>
  <c r="R275" i="1"/>
  <c r="Q275" i="1"/>
  <c r="P275" i="1"/>
  <c r="O275" i="1"/>
  <c r="N275" i="1"/>
  <c r="M275" i="1"/>
  <c r="M268" i="1" s="1"/>
  <c r="G265" i="2" s="1"/>
  <c r="L275" i="1"/>
  <c r="K275" i="1"/>
  <c r="J275" i="1"/>
  <c r="P274" i="1"/>
  <c r="O274" i="1"/>
  <c r="M274" i="1"/>
  <c r="L274" i="1"/>
  <c r="K274" i="1"/>
  <c r="J274" i="1"/>
  <c r="R273" i="1"/>
  <c r="Q273" i="1"/>
  <c r="P273" i="1"/>
  <c r="O273" i="1"/>
  <c r="N273" i="1"/>
  <c r="M273" i="1"/>
  <c r="L273" i="1"/>
  <c r="K273" i="1"/>
  <c r="E325" i="2" s="1"/>
  <c r="J273" i="1"/>
  <c r="R272" i="1"/>
  <c r="Q272" i="1"/>
  <c r="P272" i="1"/>
  <c r="O272" i="1"/>
  <c r="N272" i="1"/>
  <c r="M272" i="1"/>
  <c r="L272" i="1"/>
  <c r="K272" i="1"/>
  <c r="J272" i="1"/>
  <c r="O271" i="1"/>
  <c r="M271" i="1"/>
  <c r="L271" i="1"/>
  <c r="K271" i="1"/>
  <c r="J271" i="1"/>
  <c r="R270" i="1"/>
  <c r="Q270" i="1"/>
  <c r="P270" i="1"/>
  <c r="O270" i="1"/>
  <c r="N270" i="1"/>
  <c r="M270" i="1"/>
  <c r="L270" i="1"/>
  <c r="K270" i="1"/>
  <c r="J270" i="1"/>
  <c r="N269" i="1"/>
  <c r="M269" i="1"/>
  <c r="L269" i="1"/>
  <c r="K269" i="1"/>
  <c r="K268" i="1" s="1"/>
  <c r="E265" i="2" s="1"/>
  <c r="J269" i="1"/>
  <c r="I268" i="1"/>
  <c r="H268" i="1"/>
  <c r="G268" i="1"/>
  <c r="F268" i="1"/>
  <c r="E268" i="1"/>
  <c r="R267" i="1"/>
  <c r="Q267" i="1"/>
  <c r="P267" i="1"/>
  <c r="O267" i="1"/>
  <c r="N267" i="1"/>
  <c r="M267" i="1"/>
  <c r="L267" i="1"/>
  <c r="K267" i="1"/>
  <c r="J267" i="1"/>
  <c r="P266" i="1"/>
  <c r="N266" i="1"/>
  <c r="M266" i="1"/>
  <c r="L266" i="1"/>
  <c r="K266" i="1"/>
  <c r="J266" i="1"/>
  <c r="R265" i="1"/>
  <c r="Q265" i="1"/>
  <c r="P265" i="1"/>
  <c r="O265" i="1"/>
  <c r="N265" i="1"/>
  <c r="M265" i="1"/>
  <c r="L265" i="1"/>
  <c r="K265" i="1"/>
  <c r="J265" i="1"/>
  <c r="R264" i="1"/>
  <c r="Q264" i="1"/>
  <c r="P264" i="1"/>
  <c r="O264" i="1"/>
  <c r="N264" i="1"/>
  <c r="M264" i="1"/>
  <c r="L264" i="1"/>
  <c r="K264" i="1"/>
  <c r="J264" i="1"/>
  <c r="R263" i="1"/>
  <c r="Q263" i="1"/>
  <c r="P263" i="1"/>
  <c r="O263" i="1"/>
  <c r="N263" i="1"/>
  <c r="M263" i="1"/>
  <c r="L263" i="1"/>
  <c r="K263" i="1"/>
  <c r="J263" i="1"/>
  <c r="R262" i="1"/>
  <c r="Q262" i="1"/>
  <c r="P262" i="1"/>
  <c r="O262" i="1"/>
  <c r="N262" i="1"/>
  <c r="M262" i="1"/>
  <c r="L262" i="1"/>
  <c r="F324" i="2" s="1"/>
  <c r="K262" i="1"/>
  <c r="E324" i="2" s="1"/>
  <c r="J262" i="1"/>
  <c r="P261" i="1"/>
  <c r="P260" i="1" s="1"/>
  <c r="J257" i="2" s="1"/>
  <c r="O261" i="1"/>
  <c r="M261" i="1"/>
  <c r="L261" i="1"/>
  <c r="K261" i="1"/>
  <c r="K260" i="1" s="1"/>
  <c r="J261" i="1"/>
  <c r="J260" i="1"/>
  <c r="D257" i="2" s="1"/>
  <c r="I260" i="1"/>
  <c r="H260" i="1"/>
  <c r="G260" i="1"/>
  <c r="F260" i="1"/>
  <c r="F250" i="1" s="1"/>
  <c r="E260" i="1"/>
  <c r="R259" i="1"/>
  <c r="Q259" i="1"/>
  <c r="P259" i="1"/>
  <c r="O259" i="1"/>
  <c r="N259" i="1"/>
  <c r="M259" i="1"/>
  <c r="L259" i="1"/>
  <c r="K259" i="1"/>
  <c r="J259" i="1"/>
  <c r="R258" i="1"/>
  <c r="Q258" i="1"/>
  <c r="P258" i="1"/>
  <c r="O258" i="1"/>
  <c r="N258" i="1"/>
  <c r="M258" i="1"/>
  <c r="M254" i="1" s="1"/>
  <c r="G251" i="2" s="1"/>
  <c r="L258" i="1"/>
  <c r="K258" i="1"/>
  <c r="J258" i="1"/>
  <c r="R257" i="1"/>
  <c r="Q257" i="1"/>
  <c r="P257" i="1"/>
  <c r="O257" i="1"/>
  <c r="N257" i="1"/>
  <c r="M257" i="1"/>
  <c r="L257" i="1"/>
  <c r="K257" i="1"/>
  <c r="J257" i="1"/>
  <c r="M256" i="1"/>
  <c r="L256" i="1"/>
  <c r="K256" i="1"/>
  <c r="J256" i="1"/>
  <c r="R255" i="1"/>
  <c r="Q255" i="1"/>
  <c r="P255" i="1"/>
  <c r="O255" i="1"/>
  <c r="N255" i="1"/>
  <c r="M255" i="1"/>
  <c r="L255" i="1"/>
  <c r="F323" i="2" s="1"/>
  <c r="K255" i="1"/>
  <c r="J255" i="1"/>
  <c r="L254" i="1"/>
  <c r="F251" i="2" s="1"/>
  <c r="I254" i="1"/>
  <c r="H254" i="1"/>
  <c r="G254" i="1"/>
  <c r="F254" i="1"/>
  <c r="E254" i="1"/>
  <c r="R253" i="1"/>
  <c r="Q253" i="1"/>
  <c r="P253" i="1"/>
  <c r="O253" i="1"/>
  <c r="N253" i="1"/>
  <c r="M253" i="1"/>
  <c r="L253" i="1"/>
  <c r="K253" i="1"/>
  <c r="J253" i="1"/>
  <c r="R252" i="1"/>
  <c r="Q252" i="1"/>
  <c r="P252" i="1"/>
  <c r="O252" i="1"/>
  <c r="N252" i="1"/>
  <c r="M252" i="1"/>
  <c r="L252" i="1"/>
  <c r="F322" i="2" s="1"/>
  <c r="K252" i="1"/>
  <c r="J252" i="1"/>
  <c r="Q251" i="1"/>
  <c r="P251" i="1"/>
  <c r="M251" i="1"/>
  <c r="L251" i="1"/>
  <c r="I251" i="1"/>
  <c r="I250" i="1" s="1"/>
  <c r="H251" i="1"/>
  <c r="G251" i="1"/>
  <c r="F251" i="1"/>
  <c r="E251" i="1"/>
  <c r="E250" i="1" s="1"/>
  <c r="G250" i="1"/>
  <c r="R249" i="1"/>
  <c r="Q249" i="1"/>
  <c r="P249" i="1"/>
  <c r="O249" i="1"/>
  <c r="N249" i="1"/>
  <c r="M249" i="1"/>
  <c r="L249" i="1"/>
  <c r="K249" i="1"/>
  <c r="J249" i="1"/>
  <c r="O248" i="1"/>
  <c r="M248" i="1"/>
  <c r="L248" i="1"/>
  <c r="K248" i="1"/>
  <c r="J248" i="1"/>
  <c r="J244" i="1" s="1"/>
  <c r="D241" i="2" s="1"/>
  <c r="O247" i="1"/>
  <c r="M247" i="1"/>
  <c r="L247" i="1"/>
  <c r="K247" i="1"/>
  <c r="J247" i="1"/>
  <c r="R246" i="1"/>
  <c r="L321" i="2" s="1"/>
  <c r="Q246" i="1"/>
  <c r="P246" i="1"/>
  <c r="O246" i="1"/>
  <c r="N246" i="1"/>
  <c r="M246" i="1"/>
  <c r="G321" i="2" s="1"/>
  <c r="L246" i="1"/>
  <c r="F321" i="2" s="1"/>
  <c r="K246" i="1"/>
  <c r="E321" i="2" s="1"/>
  <c r="J246" i="1"/>
  <c r="D321" i="2" s="1"/>
  <c r="N245" i="1"/>
  <c r="M245" i="1"/>
  <c r="M244" i="1" s="1"/>
  <c r="G241" i="2" s="1"/>
  <c r="L245" i="1"/>
  <c r="K245" i="1"/>
  <c r="J245" i="1"/>
  <c r="I244" i="1"/>
  <c r="H244" i="1"/>
  <c r="G244" i="1"/>
  <c r="F244" i="1"/>
  <c r="E244" i="1"/>
  <c r="R243" i="1"/>
  <c r="Q243" i="1"/>
  <c r="P243" i="1"/>
  <c r="O243" i="1"/>
  <c r="N243" i="1"/>
  <c r="M243" i="1"/>
  <c r="L243" i="1"/>
  <c r="K243" i="1"/>
  <c r="J243" i="1"/>
  <c r="R242" i="1"/>
  <c r="Q242" i="1"/>
  <c r="P242" i="1"/>
  <c r="O242" i="1"/>
  <c r="N242" i="1"/>
  <c r="M242" i="1"/>
  <c r="L242" i="1"/>
  <c r="K242" i="1"/>
  <c r="J242" i="1"/>
  <c r="R241" i="1"/>
  <c r="Q241" i="1"/>
  <c r="P241" i="1"/>
  <c r="O241" i="1"/>
  <c r="N241" i="1"/>
  <c r="M241" i="1"/>
  <c r="L241" i="1"/>
  <c r="K241" i="1"/>
  <c r="J241" i="1"/>
  <c r="R240" i="1"/>
  <c r="Q240" i="1"/>
  <c r="P240" i="1"/>
  <c r="O240" i="1"/>
  <c r="N240" i="1"/>
  <c r="M240" i="1"/>
  <c r="L240" i="1"/>
  <c r="K240" i="1"/>
  <c r="J240" i="1"/>
  <c r="R239" i="1"/>
  <c r="Q239" i="1"/>
  <c r="P239" i="1"/>
  <c r="O239" i="1"/>
  <c r="N239" i="1"/>
  <c r="M239" i="1"/>
  <c r="L239" i="1"/>
  <c r="K239" i="1"/>
  <c r="J239" i="1"/>
  <c r="R238" i="1"/>
  <c r="Q238" i="1"/>
  <c r="P238" i="1"/>
  <c r="O238" i="1"/>
  <c r="N238" i="1"/>
  <c r="M238" i="1"/>
  <c r="L238" i="1"/>
  <c r="K238" i="1"/>
  <c r="J238" i="1"/>
  <c r="M236" i="1"/>
  <c r="L236" i="1"/>
  <c r="K236" i="1"/>
  <c r="J236" i="1"/>
  <c r="R235" i="1"/>
  <c r="Q235" i="1"/>
  <c r="P235" i="1"/>
  <c r="O235" i="1"/>
  <c r="N235" i="1"/>
  <c r="M235" i="1"/>
  <c r="L235" i="1"/>
  <c r="K235" i="1"/>
  <c r="J235" i="1"/>
  <c r="R234" i="1"/>
  <c r="Q234" i="1"/>
  <c r="P234" i="1"/>
  <c r="O234" i="1"/>
  <c r="N234" i="1"/>
  <c r="M234" i="1"/>
  <c r="L234" i="1"/>
  <c r="K234" i="1"/>
  <c r="J234" i="1"/>
  <c r="R233" i="1"/>
  <c r="Q233" i="1"/>
  <c r="P233" i="1"/>
  <c r="O233" i="1"/>
  <c r="N233" i="1"/>
  <c r="M233" i="1"/>
  <c r="L233" i="1"/>
  <c r="K233" i="1"/>
  <c r="J233" i="1"/>
  <c r="R232" i="1"/>
  <c r="Q232" i="1"/>
  <c r="P232" i="1"/>
  <c r="O232" i="1"/>
  <c r="N232" i="1"/>
  <c r="M232" i="1"/>
  <c r="L232" i="1"/>
  <c r="K232" i="1"/>
  <c r="J232" i="1"/>
  <c r="R231" i="1"/>
  <c r="Q231" i="1"/>
  <c r="P231" i="1"/>
  <c r="O231" i="1"/>
  <c r="N231" i="1"/>
  <c r="M231" i="1"/>
  <c r="L231" i="1"/>
  <c r="K231" i="1"/>
  <c r="J231" i="1"/>
  <c r="R230" i="1"/>
  <c r="Q230" i="1"/>
  <c r="P230" i="1"/>
  <c r="O230" i="1"/>
  <c r="N230" i="1"/>
  <c r="M230" i="1"/>
  <c r="L230" i="1"/>
  <c r="K230" i="1"/>
  <c r="J230" i="1"/>
  <c r="I229" i="1"/>
  <c r="H229" i="1"/>
  <c r="G229" i="1"/>
  <c r="F229" i="1"/>
  <c r="E229" i="1"/>
  <c r="R228" i="1"/>
  <c r="Q228" i="1"/>
  <c r="P228" i="1"/>
  <c r="O228" i="1"/>
  <c r="N228" i="1"/>
  <c r="M228" i="1"/>
  <c r="L228" i="1"/>
  <c r="K228" i="1"/>
  <c r="J228" i="1"/>
  <c r="R227" i="1"/>
  <c r="Q227" i="1"/>
  <c r="P227" i="1"/>
  <c r="O227" i="1"/>
  <c r="N227" i="1"/>
  <c r="M227" i="1"/>
  <c r="L227" i="1"/>
  <c r="K227" i="1"/>
  <c r="J227" i="1"/>
  <c r="R226" i="1"/>
  <c r="Q226" i="1"/>
  <c r="P226" i="1"/>
  <c r="O226" i="1"/>
  <c r="N226" i="1"/>
  <c r="M226" i="1"/>
  <c r="L226" i="1"/>
  <c r="K226" i="1"/>
  <c r="J226" i="1"/>
  <c r="R225" i="1"/>
  <c r="Q225" i="1"/>
  <c r="P225" i="1"/>
  <c r="O225" i="1"/>
  <c r="N225" i="1"/>
  <c r="M225" i="1"/>
  <c r="L225" i="1"/>
  <c r="K225" i="1"/>
  <c r="J225" i="1"/>
  <c r="R224" i="1"/>
  <c r="Q224" i="1"/>
  <c r="P224" i="1"/>
  <c r="O224" i="1"/>
  <c r="N224" i="1"/>
  <c r="M224" i="1"/>
  <c r="L224" i="1"/>
  <c r="K224" i="1"/>
  <c r="J224" i="1"/>
  <c r="R223" i="1"/>
  <c r="Q223" i="1"/>
  <c r="P223" i="1"/>
  <c r="O223" i="1"/>
  <c r="N223" i="1"/>
  <c r="M223" i="1"/>
  <c r="L223" i="1"/>
  <c r="K223" i="1"/>
  <c r="J223" i="1"/>
  <c r="R222" i="1"/>
  <c r="Q222" i="1"/>
  <c r="P222" i="1"/>
  <c r="O222" i="1"/>
  <c r="N222" i="1"/>
  <c r="M222" i="1"/>
  <c r="L222" i="1"/>
  <c r="K222" i="1"/>
  <c r="J222" i="1"/>
  <c r="R221" i="1"/>
  <c r="Q221" i="1"/>
  <c r="Q220" i="1" s="1"/>
  <c r="K217" i="2" s="1"/>
  <c r="P221" i="1"/>
  <c r="O221" i="1"/>
  <c r="N221" i="1"/>
  <c r="M221" i="1"/>
  <c r="M220" i="1" s="1"/>
  <c r="G217" i="2" s="1"/>
  <c r="L221" i="1"/>
  <c r="K221" i="1"/>
  <c r="J221" i="1"/>
  <c r="P220" i="1"/>
  <c r="L220" i="1"/>
  <c r="I220" i="1"/>
  <c r="H220" i="1"/>
  <c r="G220" i="1"/>
  <c r="G194" i="1" s="1"/>
  <c r="F220" i="1"/>
  <c r="E220" i="1"/>
  <c r="M219" i="1"/>
  <c r="L219" i="1"/>
  <c r="K219" i="1"/>
  <c r="J219" i="1"/>
  <c r="M218" i="1"/>
  <c r="K218" i="1"/>
  <c r="J218" i="1"/>
  <c r="R217" i="1"/>
  <c r="Q217" i="1"/>
  <c r="P217" i="1"/>
  <c r="O217" i="1"/>
  <c r="N217" i="1"/>
  <c r="M217" i="1"/>
  <c r="L217" i="1"/>
  <c r="K217" i="1"/>
  <c r="J217" i="1"/>
  <c r="R216" i="1"/>
  <c r="Q216" i="1"/>
  <c r="P216" i="1"/>
  <c r="O216" i="1"/>
  <c r="N216" i="1"/>
  <c r="M216" i="1"/>
  <c r="L216" i="1"/>
  <c r="K216" i="1"/>
  <c r="J216" i="1"/>
  <c r="R215" i="1"/>
  <c r="Q215" i="1"/>
  <c r="P215" i="1"/>
  <c r="O215" i="1"/>
  <c r="N215" i="1"/>
  <c r="M215" i="1"/>
  <c r="L215" i="1"/>
  <c r="K215" i="1"/>
  <c r="J215" i="1"/>
  <c r="R214" i="1"/>
  <c r="Q214" i="1"/>
  <c r="P214" i="1"/>
  <c r="O214" i="1"/>
  <c r="N214" i="1"/>
  <c r="M214" i="1"/>
  <c r="L214" i="1"/>
  <c r="K214" i="1"/>
  <c r="J214" i="1"/>
  <c r="M213" i="1"/>
  <c r="L213" i="1"/>
  <c r="K213" i="1"/>
  <c r="J213" i="1"/>
  <c r="M211" i="1"/>
  <c r="L211" i="1"/>
  <c r="K211" i="1"/>
  <c r="J211" i="1"/>
  <c r="R209" i="1"/>
  <c r="Q209" i="1"/>
  <c r="P209" i="1"/>
  <c r="O209" i="1"/>
  <c r="N209" i="1"/>
  <c r="M209" i="1"/>
  <c r="L209" i="1"/>
  <c r="K209" i="1"/>
  <c r="J209" i="1"/>
  <c r="R208" i="1"/>
  <c r="Q208" i="1"/>
  <c r="P208" i="1"/>
  <c r="O208" i="1"/>
  <c r="N208" i="1"/>
  <c r="R206" i="1"/>
  <c r="Q206" i="1"/>
  <c r="P206" i="1"/>
  <c r="O206" i="1"/>
  <c r="N206" i="1"/>
  <c r="M206" i="1"/>
  <c r="L206" i="1"/>
  <c r="K206" i="1"/>
  <c r="J206" i="1"/>
  <c r="R205" i="1"/>
  <c r="Q205" i="1"/>
  <c r="P205" i="1"/>
  <c r="O205" i="1"/>
  <c r="N205" i="1"/>
  <c r="M205" i="1"/>
  <c r="L205" i="1"/>
  <c r="K205" i="1"/>
  <c r="J205" i="1"/>
  <c r="R204" i="1"/>
  <c r="Q204" i="1"/>
  <c r="P204" i="1"/>
  <c r="O204" i="1"/>
  <c r="N204" i="1"/>
  <c r="M204" i="1"/>
  <c r="L204" i="1"/>
  <c r="K204" i="1"/>
  <c r="J204" i="1"/>
  <c r="R203" i="1"/>
  <c r="Q203" i="1"/>
  <c r="P203" i="1"/>
  <c r="O203" i="1"/>
  <c r="N203" i="1"/>
  <c r="M203" i="1"/>
  <c r="L203" i="1"/>
  <c r="K203" i="1"/>
  <c r="J203" i="1"/>
  <c r="M202" i="1"/>
  <c r="L202" i="1"/>
  <c r="K202" i="1"/>
  <c r="J202" i="1"/>
  <c r="M201" i="1"/>
  <c r="L201" i="1"/>
  <c r="K201" i="1"/>
  <c r="J201" i="1"/>
  <c r="R200" i="1"/>
  <c r="Q200" i="1"/>
  <c r="P200" i="1"/>
  <c r="O200" i="1"/>
  <c r="N200" i="1"/>
  <c r="L200" i="1"/>
  <c r="R199" i="1"/>
  <c r="Q199" i="1"/>
  <c r="P199" i="1"/>
  <c r="O199" i="1"/>
  <c r="N199" i="1"/>
  <c r="M199" i="1"/>
  <c r="L199" i="1"/>
  <c r="K199" i="1"/>
  <c r="J199" i="1"/>
  <c r="M198" i="1"/>
  <c r="L198" i="1"/>
  <c r="K198" i="1"/>
  <c r="J198" i="1"/>
  <c r="R197" i="1"/>
  <c r="Q197" i="1"/>
  <c r="P197" i="1"/>
  <c r="O197" i="1"/>
  <c r="N197" i="1"/>
  <c r="M197" i="1"/>
  <c r="L197" i="1"/>
  <c r="K197" i="1"/>
  <c r="E318" i="2" s="1"/>
  <c r="J197" i="1"/>
  <c r="M196" i="1"/>
  <c r="L196" i="1"/>
  <c r="K196" i="1"/>
  <c r="J196" i="1"/>
  <c r="I195" i="1"/>
  <c r="I194" i="1" s="1"/>
  <c r="H195" i="1"/>
  <c r="G195" i="1"/>
  <c r="F195" i="1"/>
  <c r="F194" i="1" s="1"/>
  <c r="E195" i="1"/>
  <c r="E194" i="1" s="1"/>
  <c r="H194" i="1"/>
  <c r="R193" i="1"/>
  <c r="Q193" i="1"/>
  <c r="P193" i="1"/>
  <c r="O193" i="1"/>
  <c r="N193" i="1"/>
  <c r="M193" i="1"/>
  <c r="L193" i="1"/>
  <c r="K193" i="1"/>
  <c r="J193" i="1"/>
  <c r="R192" i="1"/>
  <c r="Q192" i="1"/>
  <c r="P192" i="1"/>
  <c r="O192" i="1"/>
  <c r="N192" i="1"/>
  <c r="M192" i="1"/>
  <c r="L192" i="1"/>
  <c r="K192" i="1"/>
  <c r="J192" i="1"/>
  <c r="R191" i="1"/>
  <c r="Q191" i="1"/>
  <c r="P191" i="1"/>
  <c r="O191" i="1"/>
  <c r="N191" i="1"/>
  <c r="M191" i="1"/>
  <c r="L191" i="1"/>
  <c r="K191" i="1"/>
  <c r="J191" i="1"/>
  <c r="R190" i="1"/>
  <c r="Q190" i="1"/>
  <c r="P190" i="1"/>
  <c r="O190" i="1"/>
  <c r="N190" i="1"/>
  <c r="M190" i="1"/>
  <c r="L190" i="1"/>
  <c r="K190" i="1"/>
  <c r="J190" i="1"/>
  <c r="M189" i="1"/>
  <c r="L189" i="1"/>
  <c r="K189" i="1"/>
  <c r="J189" i="1"/>
  <c r="R188" i="1"/>
  <c r="Q188" i="1"/>
  <c r="P188" i="1"/>
  <c r="O188" i="1"/>
  <c r="N188" i="1"/>
  <c r="M188" i="1"/>
  <c r="L188" i="1"/>
  <c r="K188" i="1"/>
  <c r="K184" i="1" s="1"/>
  <c r="E181" i="2" s="1"/>
  <c r="J188" i="1"/>
  <c r="R187" i="1"/>
  <c r="Q187" i="1"/>
  <c r="P187" i="1"/>
  <c r="O187" i="1"/>
  <c r="N187" i="1"/>
  <c r="M187" i="1"/>
  <c r="L187" i="1"/>
  <c r="K187" i="1"/>
  <c r="J187" i="1"/>
  <c r="R186" i="1"/>
  <c r="Q186" i="1"/>
  <c r="P186" i="1"/>
  <c r="O186" i="1"/>
  <c r="N186" i="1"/>
  <c r="M186" i="1"/>
  <c r="L186" i="1"/>
  <c r="K186" i="1"/>
  <c r="J186" i="1"/>
  <c r="R185" i="1"/>
  <c r="Q185" i="1"/>
  <c r="P185" i="1"/>
  <c r="O185" i="1"/>
  <c r="N185" i="1"/>
  <c r="M185" i="1"/>
  <c r="L185" i="1"/>
  <c r="K185" i="1"/>
  <c r="J185" i="1"/>
  <c r="I184" i="1"/>
  <c r="H184" i="1"/>
  <c r="G184" i="1"/>
  <c r="F184" i="1"/>
  <c r="E184" i="1"/>
  <c r="R183" i="1"/>
  <c r="Q183" i="1"/>
  <c r="P183" i="1"/>
  <c r="O183" i="1"/>
  <c r="N183" i="1"/>
  <c r="M183" i="1"/>
  <c r="L183" i="1"/>
  <c r="K183" i="1"/>
  <c r="J183" i="1"/>
  <c r="R182" i="1"/>
  <c r="Q182" i="1"/>
  <c r="P182" i="1"/>
  <c r="O182" i="1"/>
  <c r="N182" i="1"/>
  <c r="M182" i="1"/>
  <c r="L182" i="1"/>
  <c r="K182" i="1"/>
  <c r="J182" i="1"/>
  <c r="R181" i="1"/>
  <c r="Q181" i="1"/>
  <c r="P181" i="1"/>
  <c r="O181" i="1"/>
  <c r="N181" i="1"/>
  <c r="M181" i="1"/>
  <c r="L181" i="1"/>
  <c r="K181" i="1"/>
  <c r="J181" i="1"/>
  <c r="R180" i="1"/>
  <c r="Q180" i="1"/>
  <c r="P180" i="1"/>
  <c r="O180" i="1"/>
  <c r="N180" i="1"/>
  <c r="M180" i="1"/>
  <c r="L180" i="1"/>
  <c r="K180" i="1"/>
  <c r="R179" i="1"/>
  <c r="Q179" i="1"/>
  <c r="P179" i="1"/>
  <c r="O179" i="1"/>
  <c r="N179" i="1"/>
  <c r="M179" i="1"/>
  <c r="L179" i="1"/>
  <c r="K179" i="1"/>
  <c r="J179" i="1"/>
  <c r="R178" i="1"/>
  <c r="Q178" i="1"/>
  <c r="P178" i="1"/>
  <c r="O178" i="1"/>
  <c r="N178" i="1"/>
  <c r="M178" i="1"/>
  <c r="L178" i="1"/>
  <c r="K178" i="1"/>
  <c r="J178" i="1"/>
  <c r="R177" i="1"/>
  <c r="Q177" i="1"/>
  <c r="P177" i="1"/>
  <c r="O177" i="1"/>
  <c r="N177" i="1"/>
  <c r="H316" i="2" s="1"/>
  <c r="M177" i="1"/>
  <c r="L177" i="1"/>
  <c r="K177" i="1"/>
  <c r="R176" i="1"/>
  <c r="Q176" i="1"/>
  <c r="P176" i="1"/>
  <c r="O176" i="1"/>
  <c r="N176" i="1"/>
  <c r="L176" i="1"/>
  <c r="K176" i="1"/>
  <c r="J176" i="1"/>
  <c r="R175" i="1"/>
  <c r="Q175" i="1"/>
  <c r="P175" i="1"/>
  <c r="O175" i="1"/>
  <c r="N175" i="1"/>
  <c r="M175" i="1"/>
  <c r="L175" i="1"/>
  <c r="K175" i="1"/>
  <c r="J175" i="1"/>
  <c r="R174" i="1"/>
  <c r="Q174" i="1"/>
  <c r="O174" i="1"/>
  <c r="N174" i="1"/>
  <c r="M174" i="1"/>
  <c r="K174" i="1"/>
  <c r="J174" i="1"/>
  <c r="R173" i="1"/>
  <c r="Q173" i="1"/>
  <c r="P173" i="1"/>
  <c r="O173" i="1"/>
  <c r="N173" i="1"/>
  <c r="M173" i="1"/>
  <c r="L173" i="1"/>
  <c r="K173" i="1"/>
  <c r="J173" i="1"/>
  <c r="R171" i="1"/>
  <c r="Q171" i="1"/>
  <c r="P171" i="1"/>
  <c r="O171" i="1"/>
  <c r="N171" i="1"/>
  <c r="M171" i="1"/>
  <c r="L171" i="1"/>
  <c r="K171" i="1"/>
  <c r="J171" i="1"/>
  <c r="R170" i="1"/>
  <c r="Q170" i="1"/>
  <c r="P170" i="1"/>
  <c r="O170" i="1"/>
  <c r="N170" i="1"/>
  <c r="M170" i="1"/>
  <c r="L170" i="1"/>
  <c r="K170" i="1"/>
  <c r="J170" i="1"/>
  <c r="R169" i="1"/>
  <c r="R168" i="1"/>
  <c r="Q168" i="1"/>
  <c r="P168" i="1"/>
  <c r="O168" i="1"/>
  <c r="N168" i="1"/>
  <c r="M168" i="1"/>
  <c r="L168" i="1"/>
  <c r="K168" i="1"/>
  <c r="J168" i="1"/>
  <c r="I167" i="1"/>
  <c r="I141" i="1" s="1"/>
  <c r="H167" i="1"/>
  <c r="G167" i="1"/>
  <c r="F167" i="1"/>
  <c r="E167" i="1"/>
  <c r="E141" i="1" s="1"/>
  <c r="R166" i="1"/>
  <c r="Q166" i="1"/>
  <c r="P166" i="1"/>
  <c r="O166" i="1"/>
  <c r="N166" i="1"/>
  <c r="M166" i="1"/>
  <c r="L166" i="1"/>
  <c r="K166" i="1"/>
  <c r="J166" i="1"/>
  <c r="R165" i="1"/>
  <c r="Q165" i="1"/>
  <c r="P165" i="1"/>
  <c r="O165" i="1"/>
  <c r="N165" i="1"/>
  <c r="M165" i="1"/>
  <c r="L165" i="1"/>
  <c r="K165" i="1"/>
  <c r="J165" i="1"/>
  <c r="R164" i="1"/>
  <c r="Q164" i="1"/>
  <c r="P164" i="1"/>
  <c r="O164" i="1"/>
  <c r="N164" i="1"/>
  <c r="M164" i="1"/>
  <c r="L164" i="1"/>
  <c r="K164" i="1"/>
  <c r="J164" i="1"/>
  <c r="R163" i="1"/>
  <c r="Q163" i="1"/>
  <c r="P163" i="1"/>
  <c r="O163" i="1"/>
  <c r="N163" i="1"/>
  <c r="M163" i="1"/>
  <c r="L163" i="1"/>
  <c r="K163" i="1"/>
  <c r="J163" i="1"/>
  <c r="R162" i="1"/>
  <c r="Q162" i="1"/>
  <c r="P162" i="1"/>
  <c r="O162" i="1"/>
  <c r="N162" i="1"/>
  <c r="M162" i="1"/>
  <c r="L162" i="1"/>
  <c r="K162" i="1"/>
  <c r="J162" i="1"/>
  <c r="M161" i="1"/>
  <c r="L161" i="1"/>
  <c r="K161" i="1"/>
  <c r="J161" i="1"/>
  <c r="R160" i="1"/>
  <c r="Q160" i="1"/>
  <c r="P160" i="1"/>
  <c r="O160" i="1"/>
  <c r="N160" i="1"/>
  <c r="M160" i="1"/>
  <c r="L160" i="1"/>
  <c r="K160" i="1"/>
  <c r="J160" i="1"/>
  <c r="R159" i="1"/>
  <c r="Q159" i="1"/>
  <c r="P159" i="1"/>
  <c r="O159" i="1"/>
  <c r="N159" i="1"/>
  <c r="M159" i="1"/>
  <c r="L159" i="1"/>
  <c r="K159" i="1"/>
  <c r="J159" i="1"/>
  <c r="R158" i="1"/>
  <c r="Q158" i="1"/>
  <c r="P158" i="1"/>
  <c r="O158" i="1"/>
  <c r="N158" i="1"/>
  <c r="M158" i="1"/>
  <c r="L158" i="1"/>
  <c r="K158" i="1"/>
  <c r="J158" i="1"/>
  <c r="M157" i="1"/>
  <c r="L157" i="1"/>
  <c r="K157" i="1"/>
  <c r="J157" i="1"/>
  <c r="R156" i="1"/>
  <c r="Q156" i="1"/>
  <c r="P156" i="1"/>
  <c r="O156" i="1"/>
  <c r="N156" i="1"/>
  <c r="M156" i="1"/>
  <c r="L156" i="1"/>
  <c r="K156" i="1"/>
  <c r="J156" i="1"/>
  <c r="R155" i="1"/>
  <c r="L315" i="2" s="1"/>
  <c r="Q155" i="1"/>
  <c r="P155" i="1"/>
  <c r="O155" i="1"/>
  <c r="N155" i="1"/>
  <c r="M155" i="1"/>
  <c r="L155" i="1"/>
  <c r="K155" i="1"/>
  <c r="J155" i="1"/>
  <c r="D315" i="2" s="1"/>
  <c r="D151" i="2" s="1"/>
  <c r="I153" i="1"/>
  <c r="H153" i="1"/>
  <c r="G153" i="1"/>
  <c r="F153" i="1"/>
  <c r="E153" i="1"/>
  <c r="R152" i="1"/>
  <c r="Q152" i="1"/>
  <c r="P152" i="1"/>
  <c r="O152" i="1"/>
  <c r="N152" i="1"/>
  <c r="M152" i="1"/>
  <c r="L152" i="1"/>
  <c r="K152" i="1"/>
  <c r="J152" i="1"/>
  <c r="R151" i="1"/>
  <c r="Q151" i="1"/>
  <c r="P151" i="1"/>
  <c r="O151" i="1"/>
  <c r="N151" i="1"/>
  <c r="M151" i="1"/>
  <c r="L151" i="1"/>
  <c r="K151" i="1"/>
  <c r="J151" i="1"/>
  <c r="R150" i="1"/>
  <c r="Q150" i="1"/>
  <c r="P150" i="1"/>
  <c r="O150" i="1"/>
  <c r="N150" i="1"/>
  <c r="M150" i="1"/>
  <c r="L150" i="1"/>
  <c r="K150" i="1"/>
  <c r="J150" i="1"/>
  <c r="R149" i="1"/>
  <c r="Q149" i="1"/>
  <c r="P149" i="1"/>
  <c r="O149" i="1"/>
  <c r="N149" i="1"/>
  <c r="M149" i="1"/>
  <c r="L149" i="1"/>
  <c r="K149" i="1"/>
  <c r="J149" i="1"/>
  <c r="R148" i="1"/>
  <c r="Q148" i="1"/>
  <c r="P148" i="1"/>
  <c r="O148" i="1"/>
  <c r="N148" i="1"/>
  <c r="M148" i="1"/>
  <c r="L148" i="1"/>
  <c r="K148" i="1"/>
  <c r="J148" i="1"/>
  <c r="R147" i="1"/>
  <c r="Q147" i="1"/>
  <c r="P147" i="1"/>
  <c r="O147" i="1"/>
  <c r="N147" i="1"/>
  <c r="M147" i="1"/>
  <c r="L147" i="1"/>
  <c r="K147" i="1"/>
  <c r="J147" i="1"/>
  <c r="R146" i="1"/>
  <c r="Q146" i="1"/>
  <c r="P146" i="1"/>
  <c r="O146" i="1"/>
  <c r="O11" i="1" s="1"/>
  <c r="N146" i="1"/>
  <c r="M146" i="1"/>
  <c r="L146" i="1"/>
  <c r="K146" i="1"/>
  <c r="K142" i="1" s="1"/>
  <c r="J146" i="1"/>
  <c r="R145" i="1"/>
  <c r="Q145" i="1"/>
  <c r="P145" i="1"/>
  <c r="P142" i="1" s="1"/>
  <c r="O145" i="1"/>
  <c r="N145" i="1"/>
  <c r="M145" i="1"/>
  <c r="L145" i="1"/>
  <c r="L142" i="1" s="1"/>
  <c r="K145" i="1"/>
  <c r="J145" i="1"/>
  <c r="R144" i="1"/>
  <c r="Q144" i="1"/>
  <c r="P144" i="1"/>
  <c r="O144" i="1"/>
  <c r="N144" i="1"/>
  <c r="M144" i="1"/>
  <c r="L144" i="1"/>
  <c r="K144" i="1"/>
  <c r="J144" i="1"/>
  <c r="R143" i="1"/>
  <c r="Q143" i="1"/>
  <c r="P143" i="1"/>
  <c r="O143" i="1"/>
  <c r="N143" i="1"/>
  <c r="M143" i="1"/>
  <c r="L143" i="1"/>
  <c r="K143" i="1"/>
  <c r="J143" i="1"/>
  <c r="O142" i="1"/>
  <c r="I142" i="1"/>
  <c r="H142" i="1"/>
  <c r="H141" i="1" s="1"/>
  <c r="G142" i="1"/>
  <c r="F142" i="1"/>
  <c r="E142" i="1"/>
  <c r="F141" i="1"/>
  <c r="R140" i="1"/>
  <c r="Q140" i="1"/>
  <c r="P140" i="1"/>
  <c r="O140" i="1"/>
  <c r="N140" i="1"/>
  <c r="M140" i="1"/>
  <c r="L140" i="1"/>
  <c r="K140" i="1"/>
  <c r="J140" i="1"/>
  <c r="R139" i="1"/>
  <c r="Q139" i="1"/>
  <c r="P139" i="1"/>
  <c r="O139" i="1"/>
  <c r="N139" i="1"/>
  <c r="K139" i="1"/>
  <c r="J139" i="1"/>
  <c r="R138" i="1"/>
  <c r="R15" i="1" s="1"/>
  <c r="Q138" i="1"/>
  <c r="P138" i="1"/>
  <c r="O138" i="1"/>
  <c r="N138" i="1"/>
  <c r="N15" i="1" s="1"/>
  <c r="M138" i="1"/>
  <c r="L138" i="1"/>
  <c r="K138" i="1"/>
  <c r="J138" i="1"/>
  <c r="J15" i="1" s="1"/>
  <c r="R137" i="1"/>
  <c r="Q137" i="1"/>
  <c r="P137" i="1"/>
  <c r="O137" i="1"/>
  <c r="N137" i="1"/>
  <c r="M137" i="1"/>
  <c r="L137" i="1"/>
  <c r="K137" i="1"/>
  <c r="J137" i="1"/>
  <c r="R136" i="1"/>
  <c r="Q136" i="1"/>
  <c r="P136" i="1"/>
  <c r="O136" i="1"/>
  <c r="N136" i="1"/>
  <c r="M136" i="1"/>
  <c r="L136" i="1"/>
  <c r="K136" i="1"/>
  <c r="J136" i="1"/>
  <c r="R135" i="1"/>
  <c r="Q135" i="1"/>
  <c r="P135" i="1"/>
  <c r="O135" i="1"/>
  <c r="N135" i="1"/>
  <c r="M135" i="1"/>
  <c r="L135" i="1"/>
  <c r="K135" i="1"/>
  <c r="J135" i="1"/>
  <c r="R134" i="1"/>
  <c r="Q134" i="1"/>
  <c r="P134" i="1"/>
  <c r="O134" i="1"/>
  <c r="N134" i="1"/>
  <c r="L134" i="1"/>
  <c r="K134" i="1"/>
  <c r="J134" i="1"/>
  <c r="R132" i="1"/>
  <c r="Q132" i="1"/>
  <c r="P132" i="1"/>
  <c r="O132" i="1"/>
  <c r="N132" i="1"/>
  <c r="M132" i="1"/>
  <c r="L132" i="1"/>
  <c r="K132" i="1"/>
  <c r="J132" i="1"/>
  <c r="R131" i="1"/>
  <c r="Q131" i="1"/>
  <c r="P131" i="1"/>
  <c r="O131" i="1"/>
  <c r="N131" i="1"/>
  <c r="L131" i="1"/>
  <c r="K131" i="1"/>
  <c r="J131" i="1"/>
  <c r="R130" i="1"/>
  <c r="Q130" i="1"/>
  <c r="P130" i="1"/>
  <c r="O130" i="1"/>
  <c r="N130" i="1"/>
  <c r="M130" i="1"/>
  <c r="L130" i="1"/>
  <c r="K130" i="1"/>
  <c r="J130" i="1"/>
  <c r="R129" i="1"/>
  <c r="Q129" i="1"/>
  <c r="P129" i="1"/>
  <c r="O129" i="1"/>
  <c r="O15" i="1" s="1"/>
  <c r="N129" i="1"/>
  <c r="M129" i="1"/>
  <c r="L129" i="1"/>
  <c r="K129" i="1"/>
  <c r="K15" i="1" s="1"/>
  <c r="J129" i="1"/>
  <c r="R128" i="1"/>
  <c r="Q128" i="1"/>
  <c r="P128" i="1"/>
  <c r="O128" i="1"/>
  <c r="N128" i="1"/>
  <c r="M128" i="1"/>
  <c r="L128" i="1"/>
  <c r="K128" i="1"/>
  <c r="J128" i="1"/>
  <c r="R127" i="1"/>
  <c r="Q127" i="1"/>
  <c r="P127" i="1"/>
  <c r="O127" i="1"/>
  <c r="N127" i="1"/>
  <c r="M127" i="1"/>
  <c r="L127" i="1"/>
  <c r="K127" i="1"/>
  <c r="J127" i="1"/>
  <c r="R126" i="1"/>
  <c r="Q126" i="1"/>
  <c r="P126" i="1"/>
  <c r="O126" i="1"/>
  <c r="N126" i="1"/>
  <c r="M126" i="1"/>
  <c r="L126" i="1"/>
  <c r="K126" i="1"/>
  <c r="J126" i="1"/>
  <c r="R125" i="1"/>
  <c r="Q125" i="1"/>
  <c r="P125" i="1"/>
  <c r="O125" i="1"/>
  <c r="N125" i="1"/>
  <c r="M125" i="1"/>
  <c r="L125" i="1"/>
  <c r="K125" i="1"/>
  <c r="J125" i="1"/>
  <c r="R124" i="1"/>
  <c r="Q124" i="1"/>
  <c r="P124" i="1"/>
  <c r="O124" i="1"/>
  <c r="N124" i="1"/>
  <c r="M124" i="1"/>
  <c r="L124" i="1"/>
  <c r="K124" i="1"/>
  <c r="J124" i="1"/>
  <c r="R123" i="1"/>
  <c r="Q123" i="1"/>
  <c r="P123" i="1"/>
  <c r="O123" i="1"/>
  <c r="N123" i="1"/>
  <c r="M123" i="1"/>
  <c r="L123" i="1"/>
  <c r="K123" i="1"/>
  <c r="J123" i="1"/>
  <c r="I122" i="1"/>
  <c r="H122" i="1"/>
  <c r="G122" i="1"/>
  <c r="F122" i="1"/>
  <c r="E122" i="1"/>
  <c r="R121" i="1"/>
  <c r="Q121" i="1"/>
  <c r="P121" i="1"/>
  <c r="O121" i="1"/>
  <c r="N121" i="1"/>
  <c r="M121" i="1"/>
  <c r="L121" i="1"/>
  <c r="K121" i="1"/>
  <c r="J121" i="1"/>
  <c r="R120" i="1"/>
  <c r="Q120" i="1"/>
  <c r="P120" i="1"/>
  <c r="O120" i="1"/>
  <c r="N120" i="1"/>
  <c r="M120" i="1"/>
  <c r="L120" i="1"/>
  <c r="K120" i="1"/>
  <c r="R119" i="1"/>
  <c r="Q119" i="1"/>
  <c r="P119" i="1"/>
  <c r="O119" i="1"/>
  <c r="N119" i="1"/>
  <c r="M119" i="1"/>
  <c r="L119" i="1"/>
  <c r="K119" i="1"/>
  <c r="J119" i="1"/>
  <c r="R118" i="1"/>
  <c r="Q118" i="1"/>
  <c r="P118" i="1"/>
  <c r="O118" i="1"/>
  <c r="N118" i="1"/>
  <c r="M118" i="1"/>
  <c r="L118" i="1"/>
  <c r="K118" i="1"/>
  <c r="J118" i="1"/>
  <c r="R117" i="1"/>
  <c r="Q117" i="1"/>
  <c r="P117" i="1"/>
  <c r="O117" i="1"/>
  <c r="N117" i="1"/>
  <c r="M117" i="1"/>
  <c r="L117" i="1"/>
  <c r="K117" i="1"/>
  <c r="J117" i="1"/>
  <c r="R116" i="1"/>
  <c r="Q116" i="1"/>
  <c r="P116" i="1"/>
  <c r="O116" i="1"/>
  <c r="N116" i="1"/>
  <c r="L116" i="1"/>
  <c r="R115" i="1"/>
  <c r="Q115" i="1"/>
  <c r="P115" i="1"/>
  <c r="O115" i="1"/>
  <c r="N115" i="1"/>
  <c r="M115" i="1"/>
  <c r="L115" i="1"/>
  <c r="K115" i="1"/>
  <c r="J115" i="1"/>
  <c r="R114" i="1"/>
  <c r="Q114" i="1"/>
  <c r="P114" i="1"/>
  <c r="O114" i="1"/>
  <c r="N114" i="1"/>
  <c r="N110" i="1" s="1"/>
  <c r="H107" i="2" s="1"/>
  <c r="M114" i="1"/>
  <c r="L114" i="1"/>
  <c r="K114" i="1"/>
  <c r="J114" i="1"/>
  <c r="R113" i="1"/>
  <c r="Q113" i="1"/>
  <c r="P113" i="1"/>
  <c r="O113" i="1"/>
  <c r="N113" i="1"/>
  <c r="M113" i="1"/>
  <c r="L113" i="1"/>
  <c r="K113" i="1"/>
  <c r="J113" i="1"/>
  <c r="R112" i="1"/>
  <c r="Q112" i="1"/>
  <c r="P112" i="1"/>
  <c r="O112" i="1"/>
  <c r="N112" i="1"/>
  <c r="M112" i="1"/>
  <c r="L112" i="1"/>
  <c r="K112" i="1"/>
  <c r="J112" i="1"/>
  <c r="R111" i="1"/>
  <c r="Q111" i="1"/>
  <c r="P111" i="1"/>
  <c r="O111" i="1"/>
  <c r="N111" i="1"/>
  <c r="L111" i="1"/>
  <c r="K111" i="1"/>
  <c r="J111" i="1"/>
  <c r="R110" i="1"/>
  <c r="L107" i="2" s="1"/>
  <c r="T107" i="2" s="1"/>
  <c r="I110" i="1"/>
  <c r="H110" i="1"/>
  <c r="G110" i="1"/>
  <c r="F110" i="1"/>
  <c r="E110" i="1"/>
  <c r="R109" i="1"/>
  <c r="Q109" i="1"/>
  <c r="P109" i="1"/>
  <c r="O109" i="1"/>
  <c r="N109" i="1"/>
  <c r="M109" i="1"/>
  <c r="L109" i="1"/>
  <c r="K109" i="1"/>
  <c r="J109" i="1"/>
  <c r="R108" i="1"/>
  <c r="Q108" i="1"/>
  <c r="P108" i="1"/>
  <c r="O108" i="1"/>
  <c r="N108" i="1"/>
  <c r="M108" i="1"/>
  <c r="L108" i="1"/>
  <c r="K108" i="1"/>
  <c r="J108" i="1"/>
  <c r="R107" i="1"/>
  <c r="Q107" i="1"/>
  <c r="P107" i="1"/>
  <c r="O107" i="1"/>
  <c r="N107" i="1"/>
  <c r="M107" i="1"/>
  <c r="L107" i="1"/>
  <c r="K107" i="1"/>
  <c r="J107" i="1"/>
  <c r="R106" i="1"/>
  <c r="Q106" i="1"/>
  <c r="P106" i="1"/>
  <c r="O106" i="1"/>
  <c r="N106" i="1"/>
  <c r="M106" i="1"/>
  <c r="L106" i="1"/>
  <c r="K106" i="1"/>
  <c r="J106" i="1"/>
  <c r="R105" i="1"/>
  <c r="Q105" i="1"/>
  <c r="P105" i="1"/>
  <c r="O105" i="1"/>
  <c r="N105" i="1"/>
  <c r="L105" i="1"/>
  <c r="K105" i="1"/>
  <c r="J105" i="1"/>
  <c r="R104" i="1"/>
  <c r="Q104" i="1"/>
  <c r="P104" i="1"/>
  <c r="O104" i="1"/>
  <c r="N104" i="1"/>
  <c r="M104" i="1"/>
  <c r="L104" i="1"/>
  <c r="K104" i="1"/>
  <c r="J104" i="1"/>
  <c r="R103" i="1"/>
  <c r="Q103" i="1"/>
  <c r="P103" i="1"/>
  <c r="O103" i="1"/>
  <c r="N103" i="1"/>
  <c r="M103" i="1"/>
  <c r="L103" i="1"/>
  <c r="K103" i="1"/>
  <c r="J103" i="1"/>
  <c r="R102" i="1"/>
  <c r="L311" i="2" s="1"/>
  <c r="Q102" i="1"/>
  <c r="P102" i="1"/>
  <c r="O102" i="1"/>
  <c r="N102" i="1"/>
  <c r="M102" i="1"/>
  <c r="L102" i="1"/>
  <c r="K102" i="1"/>
  <c r="J102" i="1"/>
  <c r="D311" i="2" s="1"/>
  <c r="R101" i="1"/>
  <c r="Q101" i="1"/>
  <c r="P101" i="1"/>
  <c r="O101" i="1"/>
  <c r="M101" i="1"/>
  <c r="L101" i="1"/>
  <c r="Q100" i="1"/>
  <c r="K97" i="2" s="1"/>
  <c r="I100" i="1"/>
  <c r="H100" i="1"/>
  <c r="G100" i="1"/>
  <c r="F100" i="1"/>
  <c r="E100" i="1"/>
  <c r="E93" i="1" s="1"/>
  <c r="E83" i="1" s="1"/>
  <c r="R99" i="1"/>
  <c r="Q99" i="1"/>
  <c r="P99" i="1"/>
  <c r="O99" i="1"/>
  <c r="N99" i="1"/>
  <c r="M99" i="1"/>
  <c r="L99" i="1"/>
  <c r="K99" i="1"/>
  <c r="J99" i="1"/>
  <c r="R98" i="1"/>
  <c r="Q98" i="1"/>
  <c r="P98" i="1"/>
  <c r="P94" i="1" s="1"/>
  <c r="O98" i="1"/>
  <c r="N98" i="1"/>
  <c r="M98" i="1"/>
  <c r="L98" i="1"/>
  <c r="L94" i="1" s="1"/>
  <c r="K98" i="1"/>
  <c r="J98" i="1"/>
  <c r="R97" i="1"/>
  <c r="Q97" i="1"/>
  <c r="P97" i="1"/>
  <c r="O97" i="1"/>
  <c r="N97" i="1"/>
  <c r="M97" i="1"/>
  <c r="L97" i="1"/>
  <c r="K97" i="1"/>
  <c r="J97" i="1"/>
  <c r="R96" i="1"/>
  <c r="Q96" i="1"/>
  <c r="P96" i="1"/>
  <c r="O96" i="1"/>
  <c r="N96" i="1"/>
  <c r="M96" i="1"/>
  <c r="L96" i="1"/>
  <c r="K96" i="1"/>
  <c r="J96" i="1"/>
  <c r="R95" i="1"/>
  <c r="Q95" i="1"/>
  <c r="P95" i="1"/>
  <c r="O95" i="1"/>
  <c r="N95" i="1"/>
  <c r="M95" i="1"/>
  <c r="L95" i="1"/>
  <c r="K95" i="1"/>
  <c r="J95" i="1"/>
  <c r="I94" i="1"/>
  <c r="H94" i="1"/>
  <c r="H93" i="1" s="1"/>
  <c r="G94" i="1"/>
  <c r="G93" i="1" s="1"/>
  <c r="F94" i="1"/>
  <c r="E94" i="1"/>
  <c r="I93" i="1"/>
  <c r="F93" i="1"/>
  <c r="R91" i="1"/>
  <c r="Q91" i="1"/>
  <c r="P91" i="1"/>
  <c r="O91" i="1"/>
  <c r="N91" i="1"/>
  <c r="M91" i="1"/>
  <c r="L91" i="1"/>
  <c r="L15" i="1" s="1"/>
  <c r="K91" i="1"/>
  <c r="J91" i="1"/>
  <c r="R90" i="1"/>
  <c r="Q90" i="1"/>
  <c r="P90" i="1"/>
  <c r="O90" i="1"/>
  <c r="N90" i="1"/>
  <c r="M90" i="1"/>
  <c r="L90" i="1"/>
  <c r="K90" i="1"/>
  <c r="J90" i="1"/>
  <c r="R89" i="1"/>
  <c r="R10" i="1" s="1"/>
  <c r="Q89" i="1"/>
  <c r="P89" i="1"/>
  <c r="O89" i="1"/>
  <c r="N89" i="1"/>
  <c r="N10" i="1" s="1"/>
  <c r="M89" i="1"/>
  <c r="L89" i="1"/>
  <c r="K89" i="1"/>
  <c r="J89" i="1"/>
  <c r="J10" i="1" s="1"/>
  <c r="P88" i="1"/>
  <c r="K88" i="1"/>
  <c r="J88" i="1"/>
  <c r="M87" i="1"/>
  <c r="M18" i="1" s="1"/>
  <c r="L87" i="1"/>
  <c r="L18" i="1" s="1"/>
  <c r="K87" i="1"/>
  <c r="J87" i="1"/>
  <c r="M86" i="1"/>
  <c r="L86" i="1"/>
  <c r="J86" i="1"/>
  <c r="J18" i="1" s="1"/>
  <c r="R85" i="1"/>
  <c r="Q85" i="1"/>
  <c r="P85" i="1"/>
  <c r="O85" i="1"/>
  <c r="N85" i="1"/>
  <c r="M85" i="1"/>
  <c r="L85" i="1"/>
  <c r="K85" i="1"/>
  <c r="E309" i="2" s="1"/>
  <c r="E89" i="2" s="1"/>
  <c r="K92" i="1" s="1"/>
  <c r="J85" i="1"/>
  <c r="I84" i="1"/>
  <c r="H84" i="1"/>
  <c r="H83" i="1" s="1"/>
  <c r="G84" i="1"/>
  <c r="G83" i="1" s="1"/>
  <c r="F84" i="1"/>
  <c r="E84" i="1"/>
  <c r="I83" i="1"/>
  <c r="F83" i="1"/>
  <c r="R82" i="1"/>
  <c r="Q82" i="1"/>
  <c r="P82" i="1"/>
  <c r="O82" i="1"/>
  <c r="N82" i="1"/>
  <c r="M82" i="1"/>
  <c r="L82" i="1"/>
  <c r="K82" i="1"/>
  <c r="J82" i="1"/>
  <c r="R81" i="1"/>
  <c r="Q81" i="1"/>
  <c r="P81" i="1"/>
  <c r="O81" i="1"/>
  <c r="N81" i="1"/>
  <c r="M81" i="1"/>
  <c r="L81" i="1"/>
  <c r="K81" i="1"/>
  <c r="J81" i="1"/>
  <c r="R80" i="1"/>
  <c r="Q80" i="1"/>
  <c r="P80" i="1"/>
  <c r="O80" i="1"/>
  <c r="N80" i="1"/>
  <c r="M80" i="1"/>
  <c r="L80" i="1"/>
  <c r="K80" i="1"/>
  <c r="J80" i="1"/>
  <c r="L79" i="1"/>
  <c r="K79" i="1"/>
  <c r="J79" i="1"/>
  <c r="R78" i="1"/>
  <c r="Q78" i="1"/>
  <c r="P78" i="1"/>
  <c r="O78" i="1"/>
  <c r="N78" i="1"/>
  <c r="M78" i="1"/>
  <c r="L78" i="1"/>
  <c r="K78" i="1"/>
  <c r="J78" i="1"/>
  <c r="R77" i="1"/>
  <c r="Q77" i="1"/>
  <c r="P77" i="1"/>
  <c r="O77" i="1"/>
  <c r="N77" i="1"/>
  <c r="M77" i="1"/>
  <c r="L77" i="1"/>
  <c r="K77" i="1"/>
  <c r="J77" i="1"/>
  <c r="R76" i="1"/>
  <c r="Q76" i="1"/>
  <c r="P76" i="1"/>
  <c r="O76" i="1"/>
  <c r="N76" i="1"/>
  <c r="L76" i="1"/>
  <c r="K76" i="1"/>
  <c r="J76" i="1"/>
  <c r="R75" i="1"/>
  <c r="Q75" i="1"/>
  <c r="P75" i="1"/>
  <c r="O75" i="1"/>
  <c r="N75" i="1"/>
  <c r="M75" i="1"/>
  <c r="L75" i="1"/>
  <c r="K75" i="1"/>
  <c r="J75" i="1"/>
  <c r="R74" i="1"/>
  <c r="Q74" i="1"/>
  <c r="P74" i="1"/>
  <c r="O74" i="1"/>
  <c r="M74" i="1"/>
  <c r="L74" i="1"/>
  <c r="K74" i="1"/>
  <c r="R73" i="1"/>
  <c r="Q73" i="1"/>
  <c r="P73" i="1"/>
  <c r="O73" i="1"/>
  <c r="N73" i="1"/>
  <c r="M73" i="1"/>
  <c r="L73" i="1"/>
  <c r="K73" i="1"/>
  <c r="J73" i="1"/>
  <c r="R72" i="1"/>
  <c r="Q72" i="1"/>
  <c r="P72" i="1"/>
  <c r="O72" i="1"/>
  <c r="N72" i="1"/>
  <c r="M72" i="1"/>
  <c r="L72" i="1"/>
  <c r="K72" i="1"/>
  <c r="J72" i="1"/>
  <c r="R71" i="1"/>
  <c r="Q71" i="1"/>
  <c r="P71" i="1"/>
  <c r="O71" i="1"/>
  <c r="N71" i="1"/>
  <c r="M71" i="1"/>
  <c r="L71" i="1"/>
  <c r="K71" i="1"/>
  <c r="J71" i="1"/>
  <c r="R70" i="1"/>
  <c r="Q70" i="1"/>
  <c r="P70" i="1"/>
  <c r="O70" i="1"/>
  <c r="N70" i="1"/>
  <c r="M70" i="1"/>
  <c r="L70" i="1"/>
  <c r="K70" i="1"/>
  <c r="J70" i="1"/>
  <c r="R69" i="1"/>
  <c r="Q69" i="1"/>
  <c r="P69" i="1"/>
  <c r="O69" i="1"/>
  <c r="N69" i="1"/>
  <c r="M69" i="1"/>
  <c r="L69" i="1"/>
  <c r="K69" i="1"/>
  <c r="J69" i="1"/>
  <c r="R68" i="1"/>
  <c r="Q68" i="1"/>
  <c r="P68" i="1"/>
  <c r="O68" i="1"/>
  <c r="N68" i="1"/>
  <c r="M68" i="1"/>
  <c r="L68" i="1"/>
  <c r="K68" i="1"/>
  <c r="J68" i="1"/>
  <c r="R67" i="1"/>
  <c r="Q67" i="1"/>
  <c r="P67" i="1"/>
  <c r="O67" i="1"/>
  <c r="N67" i="1"/>
  <c r="M67" i="1"/>
  <c r="L67" i="1"/>
  <c r="K67" i="1"/>
  <c r="J67" i="1"/>
  <c r="R66" i="1"/>
  <c r="Q66" i="1"/>
  <c r="P66" i="1"/>
  <c r="O66" i="1"/>
  <c r="N66" i="1"/>
  <c r="M66" i="1"/>
  <c r="L66" i="1"/>
  <c r="F308" i="2" s="1"/>
  <c r="K66" i="1"/>
  <c r="K65" i="1" s="1"/>
  <c r="E62" i="2" s="1"/>
  <c r="J66" i="1"/>
  <c r="I65" i="1"/>
  <c r="H65" i="1"/>
  <c r="G65" i="1"/>
  <c r="F65" i="1"/>
  <c r="E65" i="1"/>
  <c r="R64" i="1"/>
  <c r="Q64" i="1"/>
  <c r="P64" i="1"/>
  <c r="O64" i="1"/>
  <c r="N64" i="1"/>
  <c r="M64" i="1"/>
  <c r="L64" i="1"/>
  <c r="K64" i="1"/>
  <c r="J64" i="1"/>
  <c r="R63" i="1"/>
  <c r="Q63" i="1"/>
  <c r="P63" i="1"/>
  <c r="O63" i="1"/>
  <c r="N63" i="1"/>
  <c r="M63" i="1"/>
  <c r="L63" i="1"/>
  <c r="K63" i="1"/>
  <c r="J63" i="1"/>
  <c r="R62" i="1"/>
  <c r="Q62" i="1"/>
  <c r="Q59" i="1" s="1"/>
  <c r="K56" i="2" s="1"/>
  <c r="P62" i="1"/>
  <c r="O62" i="1"/>
  <c r="N62" i="1"/>
  <c r="M62" i="1"/>
  <c r="M59" i="1" s="1"/>
  <c r="G56" i="2" s="1"/>
  <c r="L62" i="1"/>
  <c r="K62" i="1"/>
  <c r="J62" i="1"/>
  <c r="R61" i="1"/>
  <c r="Q61" i="1"/>
  <c r="P61" i="1"/>
  <c r="O61" i="1"/>
  <c r="N61" i="1"/>
  <c r="M61" i="1"/>
  <c r="L61" i="1"/>
  <c r="K61" i="1"/>
  <c r="J61" i="1"/>
  <c r="R60" i="1"/>
  <c r="R59" i="1" s="1"/>
  <c r="L56" i="2" s="1"/>
  <c r="T56" i="2" s="1"/>
  <c r="Q60" i="1"/>
  <c r="P60" i="1"/>
  <c r="O60" i="1"/>
  <c r="N60" i="1"/>
  <c r="N59" i="1" s="1"/>
  <c r="H56" i="2" s="1"/>
  <c r="M60" i="1"/>
  <c r="L60" i="1"/>
  <c r="K60" i="1"/>
  <c r="E307" i="2" s="1"/>
  <c r="J60" i="1"/>
  <c r="J59" i="1" s="1"/>
  <c r="D56" i="2" s="1"/>
  <c r="P59" i="1"/>
  <c r="J56" i="2" s="1"/>
  <c r="L59" i="1"/>
  <c r="F56" i="2" s="1"/>
  <c r="I59" i="1"/>
  <c r="H59" i="1"/>
  <c r="G59" i="1"/>
  <c r="F59" i="1"/>
  <c r="E59" i="1"/>
  <c r="M58" i="1"/>
  <c r="L58" i="1"/>
  <c r="K58" i="1"/>
  <c r="J58" i="1"/>
  <c r="R57" i="1"/>
  <c r="Q57" i="1"/>
  <c r="P57" i="1"/>
  <c r="O57" i="1"/>
  <c r="N57" i="1"/>
  <c r="M57" i="1"/>
  <c r="L57" i="1"/>
  <c r="K57" i="1"/>
  <c r="J57" i="1"/>
  <c r="R56" i="1"/>
  <c r="Q56" i="1"/>
  <c r="P56" i="1"/>
  <c r="O56" i="1"/>
  <c r="N56" i="1"/>
  <c r="M56" i="1"/>
  <c r="L56" i="1"/>
  <c r="K56" i="1"/>
  <c r="J56" i="1"/>
  <c r="R55" i="1"/>
  <c r="Q55" i="1"/>
  <c r="P55" i="1"/>
  <c r="O55" i="1"/>
  <c r="N55" i="1"/>
  <c r="M55" i="1"/>
  <c r="L55" i="1"/>
  <c r="K55" i="1"/>
  <c r="J55" i="1"/>
  <c r="R54" i="1"/>
  <c r="Q54" i="1"/>
  <c r="P54" i="1"/>
  <c r="O54" i="1"/>
  <c r="N54" i="1"/>
  <c r="M54" i="1"/>
  <c r="L54" i="1"/>
  <c r="R53" i="1"/>
  <c r="Q53" i="1"/>
  <c r="P53" i="1"/>
  <c r="O53" i="1"/>
  <c r="N53" i="1"/>
  <c r="M53" i="1"/>
  <c r="L53" i="1"/>
  <c r="K53" i="1"/>
  <c r="J53" i="1"/>
  <c r="R52" i="1"/>
  <c r="Q52" i="1"/>
  <c r="P52" i="1"/>
  <c r="O52" i="1"/>
  <c r="N52" i="1"/>
  <c r="M52" i="1"/>
  <c r="L52" i="1"/>
  <c r="F306" i="2" s="1"/>
  <c r="K52" i="1"/>
  <c r="J52" i="1"/>
  <c r="M51" i="1"/>
  <c r="G48" i="2" s="1"/>
  <c r="S48" i="2" s="1"/>
  <c r="I51" i="1"/>
  <c r="H51" i="1"/>
  <c r="G51" i="1"/>
  <c r="F51" i="1"/>
  <c r="E51" i="1"/>
  <c r="R50" i="1"/>
  <c r="Q50" i="1"/>
  <c r="P50" i="1"/>
  <c r="O50" i="1"/>
  <c r="N50" i="1"/>
  <c r="M50" i="1"/>
  <c r="L50" i="1"/>
  <c r="R49" i="1"/>
  <c r="Q49" i="1"/>
  <c r="P49" i="1"/>
  <c r="O49" i="1"/>
  <c r="N49" i="1"/>
  <c r="M49" i="1"/>
  <c r="L49" i="1"/>
  <c r="K49" i="1"/>
  <c r="J49" i="1"/>
  <c r="R48" i="1"/>
  <c r="Q48" i="1"/>
  <c r="P48" i="1"/>
  <c r="O48" i="1"/>
  <c r="N48" i="1"/>
  <c r="M48" i="1"/>
  <c r="L48" i="1"/>
  <c r="K48" i="1"/>
  <c r="J48" i="1"/>
  <c r="R47" i="1"/>
  <c r="Q47" i="1"/>
  <c r="P47" i="1"/>
  <c r="O47" i="1"/>
  <c r="N47" i="1"/>
  <c r="M47" i="1"/>
  <c r="L47" i="1"/>
  <c r="K47" i="1"/>
  <c r="J47" i="1"/>
  <c r="R46" i="1"/>
  <c r="Q46" i="1"/>
  <c r="P46" i="1"/>
  <c r="O46" i="1"/>
  <c r="N46" i="1"/>
  <c r="M46" i="1"/>
  <c r="L46" i="1"/>
  <c r="K46" i="1"/>
  <c r="J46" i="1"/>
  <c r="R45" i="1"/>
  <c r="Q45" i="1"/>
  <c r="P45" i="1"/>
  <c r="O45" i="1"/>
  <c r="N45" i="1"/>
  <c r="M45" i="1"/>
  <c r="L45" i="1"/>
  <c r="K45" i="1"/>
  <c r="J45" i="1"/>
  <c r="R44" i="1"/>
  <c r="Q44" i="1"/>
  <c r="Q41" i="1" s="1"/>
  <c r="K38" i="2" s="1"/>
  <c r="P44" i="1"/>
  <c r="O44" i="1"/>
  <c r="N44" i="1"/>
  <c r="M44" i="1"/>
  <c r="M41" i="1" s="1"/>
  <c r="G38" i="2" s="1"/>
  <c r="L44" i="1"/>
  <c r="K44" i="1"/>
  <c r="J44" i="1"/>
  <c r="R43" i="1"/>
  <c r="Q43" i="1"/>
  <c r="P43" i="1"/>
  <c r="O43" i="1"/>
  <c r="N43" i="1"/>
  <c r="M43" i="1"/>
  <c r="L43" i="1"/>
  <c r="K43" i="1"/>
  <c r="J43" i="1"/>
  <c r="R42" i="1"/>
  <c r="R41" i="1" s="1"/>
  <c r="L38" i="2" s="1"/>
  <c r="T38" i="2" s="1"/>
  <c r="Q42" i="1"/>
  <c r="P42" i="1"/>
  <c r="O42" i="1"/>
  <c r="N42" i="1"/>
  <c r="N41" i="1" s="1"/>
  <c r="H38" i="2" s="1"/>
  <c r="M42" i="1"/>
  <c r="L42" i="1"/>
  <c r="K42" i="1"/>
  <c r="E305" i="2" s="1"/>
  <c r="J42" i="1"/>
  <c r="P41" i="1"/>
  <c r="J38" i="2" s="1"/>
  <c r="O38" i="2" s="1"/>
  <c r="L41" i="1"/>
  <c r="F38" i="2" s="1"/>
  <c r="I41" i="1"/>
  <c r="H41" i="1"/>
  <c r="H20" i="1" s="1"/>
  <c r="G41" i="1"/>
  <c r="F41" i="1"/>
  <c r="E41" i="1"/>
  <c r="R40" i="1"/>
  <c r="O40" i="1"/>
  <c r="N40" i="1"/>
  <c r="L40" i="1"/>
  <c r="K40" i="1"/>
  <c r="J40" i="1"/>
  <c r="R39" i="1"/>
  <c r="Q39" i="1"/>
  <c r="P39" i="1"/>
  <c r="O39" i="1"/>
  <c r="N39" i="1"/>
  <c r="M39" i="1"/>
  <c r="L39" i="1"/>
  <c r="K39" i="1"/>
  <c r="J39" i="1"/>
  <c r="R38" i="1"/>
  <c r="Q38" i="1"/>
  <c r="P38" i="1"/>
  <c r="O38" i="1"/>
  <c r="N38" i="1"/>
  <c r="M38" i="1"/>
  <c r="L38" i="1"/>
  <c r="K38" i="1"/>
  <c r="J38" i="1"/>
  <c r="R37" i="1"/>
  <c r="Q37" i="1"/>
  <c r="P37" i="1"/>
  <c r="O37" i="1"/>
  <c r="N37" i="1"/>
  <c r="M37" i="1"/>
  <c r="L37" i="1"/>
  <c r="K37" i="1"/>
  <c r="J37" i="1"/>
  <c r="R35" i="1"/>
  <c r="Q35" i="1"/>
  <c r="P35" i="1"/>
  <c r="O35" i="1"/>
  <c r="N35" i="1"/>
  <c r="M35" i="1"/>
  <c r="L35" i="1"/>
  <c r="K35" i="1"/>
  <c r="J35" i="1"/>
  <c r="R34" i="1"/>
  <c r="Q34" i="1"/>
  <c r="P34" i="1"/>
  <c r="O34" i="1"/>
  <c r="N34" i="1"/>
  <c r="M34" i="1"/>
  <c r="L34" i="1"/>
  <c r="K34" i="1"/>
  <c r="J34" i="1"/>
  <c r="R32" i="1"/>
  <c r="Q32" i="1"/>
  <c r="P32" i="1"/>
  <c r="O32" i="1"/>
  <c r="N32" i="1"/>
  <c r="M32" i="1"/>
  <c r="L32" i="1"/>
  <c r="K32" i="1"/>
  <c r="J32" i="1"/>
  <c r="R30" i="1"/>
  <c r="Q30" i="1"/>
  <c r="P30" i="1"/>
  <c r="O30" i="1"/>
  <c r="N30" i="1"/>
  <c r="M30" i="1"/>
  <c r="L30" i="1"/>
  <c r="K30" i="1"/>
  <c r="J30" i="1"/>
  <c r="R29" i="1"/>
  <c r="Q29" i="1"/>
  <c r="P29" i="1"/>
  <c r="O29" i="1"/>
  <c r="N29" i="1"/>
  <c r="M29" i="1"/>
  <c r="L29" i="1"/>
  <c r="K29" i="1"/>
  <c r="J29" i="1"/>
  <c r="R28" i="1"/>
  <c r="Q28" i="1"/>
  <c r="P28" i="1"/>
  <c r="O28" i="1"/>
  <c r="N28" i="1"/>
  <c r="M28" i="1"/>
  <c r="L28" i="1"/>
  <c r="K28" i="1"/>
  <c r="J28" i="1"/>
  <c r="R27" i="1"/>
  <c r="Q27" i="1"/>
  <c r="P27" i="1"/>
  <c r="O27" i="1"/>
  <c r="N27" i="1"/>
  <c r="M27" i="1"/>
  <c r="L27" i="1"/>
  <c r="K27" i="1"/>
  <c r="J27" i="1"/>
  <c r="R26" i="1"/>
  <c r="Q26" i="1"/>
  <c r="P26" i="1"/>
  <c r="O26" i="1"/>
  <c r="N26" i="1"/>
  <c r="M26" i="1"/>
  <c r="L26" i="1"/>
  <c r="K26" i="1"/>
  <c r="J26" i="1"/>
  <c r="R25" i="1"/>
  <c r="Q25" i="1"/>
  <c r="P25" i="1"/>
  <c r="O25" i="1"/>
  <c r="N25" i="1"/>
  <c r="M25" i="1"/>
  <c r="L25" i="1"/>
  <c r="K25" i="1"/>
  <c r="J25" i="1"/>
  <c r="R24" i="1"/>
  <c r="Q24" i="1"/>
  <c r="P24" i="1"/>
  <c r="O24" i="1"/>
  <c r="N24" i="1"/>
  <c r="M24" i="1"/>
  <c r="L24" i="1"/>
  <c r="K24" i="1"/>
  <c r="J24" i="1"/>
  <c r="R23" i="1"/>
  <c r="Q23" i="1"/>
  <c r="P23" i="1"/>
  <c r="O23" i="1"/>
  <c r="N23" i="1"/>
  <c r="M23" i="1"/>
  <c r="L23" i="1"/>
  <c r="K23" i="1"/>
  <c r="J23" i="1"/>
  <c r="R22" i="1"/>
  <c r="Q22" i="1"/>
  <c r="P22" i="1"/>
  <c r="O22" i="1"/>
  <c r="N22" i="1"/>
  <c r="M22" i="1"/>
  <c r="L22" i="1"/>
  <c r="F304" i="2" s="1"/>
  <c r="K22" i="1"/>
  <c r="J22" i="1"/>
  <c r="I21" i="1"/>
  <c r="I20" i="1" s="1"/>
  <c r="H21" i="1"/>
  <c r="G21" i="1"/>
  <c r="F21" i="1"/>
  <c r="F20" i="1" s="1"/>
  <c r="E21" i="1"/>
  <c r="E20" i="1" s="1"/>
  <c r="G20" i="1"/>
  <c r="G19" i="1" s="1"/>
  <c r="K18" i="1"/>
  <c r="I18" i="1"/>
  <c r="H18" i="1"/>
  <c r="G18" i="1"/>
  <c r="F18" i="1"/>
  <c r="E18" i="1"/>
  <c r="Q15" i="1"/>
  <c r="P15" i="1"/>
  <c r="M15" i="1"/>
  <c r="I15" i="1"/>
  <c r="H15" i="1"/>
  <c r="G15" i="1"/>
  <c r="F15" i="1"/>
  <c r="E15" i="1"/>
  <c r="I14" i="1"/>
  <c r="H14" i="1"/>
  <c r="G14" i="1"/>
  <c r="F14" i="1"/>
  <c r="E14" i="1"/>
  <c r="I12" i="1"/>
  <c r="H12" i="1"/>
  <c r="G12" i="1"/>
  <c r="F12" i="1"/>
  <c r="E12" i="1"/>
  <c r="Q11" i="1"/>
  <c r="M11" i="1"/>
  <c r="I11" i="1"/>
  <c r="H11" i="1"/>
  <c r="G11" i="1"/>
  <c r="F11" i="1"/>
  <c r="E11" i="1"/>
  <c r="Q10" i="1"/>
  <c r="P10" i="1"/>
  <c r="O10" i="1"/>
  <c r="M10" i="1"/>
  <c r="L10" i="1"/>
  <c r="K10" i="1"/>
  <c r="I10" i="1"/>
  <c r="H10" i="1"/>
  <c r="G10" i="1"/>
  <c r="F10" i="1"/>
  <c r="E10" i="1"/>
  <c r="R9" i="1"/>
  <c r="Q9" i="1"/>
  <c r="K6" i="2" s="1"/>
  <c r="P9" i="1"/>
  <c r="J6" i="2" s="1"/>
  <c r="O6" i="2" s="1"/>
  <c r="O9" i="1"/>
  <c r="N9" i="1"/>
  <c r="M9" i="1"/>
  <c r="G6" i="2" s="1"/>
  <c r="L9" i="1"/>
  <c r="K9" i="1"/>
  <c r="J9" i="1"/>
  <c r="I9" i="1"/>
  <c r="I8" i="1" s="1"/>
  <c r="H9" i="1"/>
  <c r="G9" i="1"/>
  <c r="F9" i="1"/>
  <c r="E9" i="1"/>
  <c r="E8" i="1" s="1"/>
  <c r="H8" i="1"/>
  <c r="G8" i="1"/>
  <c r="E16" i="1" l="1"/>
  <c r="E13" i="1" s="1"/>
  <c r="E17" i="1" s="1"/>
  <c r="E19" i="1"/>
  <c r="E7" i="1"/>
  <c r="I16" i="1"/>
  <c r="I19" i="1"/>
  <c r="I7" i="1"/>
  <c r="I279" i="1" s="1"/>
  <c r="F15" i="2"/>
  <c r="F91" i="2"/>
  <c r="J91" i="2"/>
  <c r="D12" i="2"/>
  <c r="H12" i="2"/>
  <c r="M12" i="2" s="1"/>
  <c r="L12" i="2"/>
  <c r="T12" i="2" s="1"/>
  <c r="E139" i="2"/>
  <c r="I8" i="2"/>
  <c r="F16" i="1"/>
  <c r="F19" i="1"/>
  <c r="F7" i="1"/>
  <c r="F279" i="1" s="1"/>
  <c r="H19" i="1"/>
  <c r="H16" i="1"/>
  <c r="M56" i="2"/>
  <c r="G15" i="2"/>
  <c r="D7" i="2"/>
  <c r="H7" i="2"/>
  <c r="M7" i="2" s="1"/>
  <c r="L7" i="2"/>
  <c r="T7" i="2" s="1"/>
  <c r="F12" i="2"/>
  <c r="S38" i="2"/>
  <c r="R38" i="2"/>
  <c r="P38" i="2"/>
  <c r="S56" i="2"/>
  <c r="Q56" i="2"/>
  <c r="R56" i="2"/>
  <c r="P56" i="2"/>
  <c r="S265" i="2"/>
  <c r="I280" i="1"/>
  <c r="O51" i="1"/>
  <c r="I48" i="2" s="1"/>
  <c r="D15" i="2"/>
  <c r="E12" i="2"/>
  <c r="I12" i="2"/>
  <c r="N12" i="2" s="1"/>
  <c r="S6" i="2"/>
  <c r="P6" i="2"/>
  <c r="G8" i="2"/>
  <c r="K8" i="2"/>
  <c r="G12" i="2"/>
  <c r="K12" i="2"/>
  <c r="G16" i="1"/>
  <c r="F33" i="2"/>
  <c r="F30" i="2"/>
  <c r="O304" i="2"/>
  <c r="J304" i="2"/>
  <c r="E47" i="2"/>
  <c r="N305" i="2"/>
  <c r="I305" i="2"/>
  <c r="O306" i="2"/>
  <c r="O55" i="2" s="1"/>
  <c r="O56" i="2"/>
  <c r="N307" i="2"/>
  <c r="I307" i="2"/>
  <c r="O308" i="2"/>
  <c r="O76" i="2" s="1"/>
  <c r="J308" i="2"/>
  <c r="N309" i="2"/>
  <c r="I309" i="2"/>
  <c r="I89" i="2" s="1"/>
  <c r="F311" i="2"/>
  <c r="L100" i="1"/>
  <c r="F97" i="2" s="1"/>
  <c r="K312" i="2"/>
  <c r="Q110" i="1"/>
  <c r="K107" i="2" s="1"/>
  <c r="G313" i="2"/>
  <c r="K313" i="2"/>
  <c r="I139" i="2"/>
  <c r="N139" i="2" s="1"/>
  <c r="J154" i="1"/>
  <c r="J153" i="1" s="1"/>
  <c r="D150" i="2" s="1"/>
  <c r="H315" i="2"/>
  <c r="M315" i="2"/>
  <c r="E316" i="2"/>
  <c r="N316" i="2"/>
  <c r="I316" i="2"/>
  <c r="E207" i="2"/>
  <c r="K210" i="1" s="1"/>
  <c r="E209" i="2"/>
  <c r="K212" i="1" s="1"/>
  <c r="E204" i="2"/>
  <c r="K207" i="1" s="1"/>
  <c r="I318" i="2"/>
  <c r="N318" i="2"/>
  <c r="J217" i="2"/>
  <c r="S217" i="2"/>
  <c r="R217" i="2"/>
  <c r="P217" i="2"/>
  <c r="G320" i="2"/>
  <c r="K320" i="2"/>
  <c r="P320" i="2"/>
  <c r="S241" i="2"/>
  <c r="Q241" i="2"/>
  <c r="K248" i="2"/>
  <c r="O323" i="2"/>
  <c r="O253" i="2" s="1"/>
  <c r="J323" i="2"/>
  <c r="S251" i="2"/>
  <c r="E257" i="2"/>
  <c r="O257" i="2"/>
  <c r="O244" i="1"/>
  <c r="I241" i="2" s="1"/>
  <c r="L218" i="1"/>
  <c r="D6" i="2"/>
  <c r="Q6" i="2" s="1"/>
  <c r="H6" i="2"/>
  <c r="L6" i="2"/>
  <c r="T6" i="2" s="1"/>
  <c r="F7" i="2"/>
  <c r="J7" i="2"/>
  <c r="O7" i="2" s="1"/>
  <c r="J11" i="1"/>
  <c r="N11" i="1"/>
  <c r="R11" i="1"/>
  <c r="G304" i="2"/>
  <c r="P304" i="2"/>
  <c r="K304" i="2"/>
  <c r="F305" i="2"/>
  <c r="J305" i="2"/>
  <c r="O305" i="2"/>
  <c r="G306" i="2"/>
  <c r="P306" i="2"/>
  <c r="P55" i="2" s="1"/>
  <c r="K306" i="2"/>
  <c r="F307" i="2"/>
  <c r="O307" i="2"/>
  <c r="J307" i="2"/>
  <c r="G308" i="2"/>
  <c r="G73" i="2" s="1"/>
  <c r="E310" i="2"/>
  <c r="K94" i="1"/>
  <c r="I310" i="2"/>
  <c r="N310" i="2"/>
  <c r="O94" i="1"/>
  <c r="D314" i="2"/>
  <c r="J142" i="1"/>
  <c r="M314" i="2"/>
  <c r="H314" i="2"/>
  <c r="N142" i="1"/>
  <c r="L314" i="2"/>
  <c r="R142" i="1"/>
  <c r="F139" i="2"/>
  <c r="J139" i="2"/>
  <c r="O139" i="2" s="1"/>
  <c r="D317" i="2"/>
  <c r="J184" i="1"/>
  <c r="D181" i="2" s="1"/>
  <c r="M317" i="2"/>
  <c r="M186" i="2" s="1"/>
  <c r="H317" i="2"/>
  <c r="L317" i="2"/>
  <c r="I281" i="1"/>
  <c r="Q76" i="2"/>
  <c r="M79" i="1"/>
  <c r="S76" i="2"/>
  <c r="G7" i="1"/>
  <c r="E6" i="2"/>
  <c r="I6" i="2"/>
  <c r="N6" i="2" s="1"/>
  <c r="I282" i="1"/>
  <c r="G7" i="2"/>
  <c r="K7" i="2"/>
  <c r="K11" i="1"/>
  <c r="G13" i="1"/>
  <c r="I286" i="1"/>
  <c r="D304" i="2"/>
  <c r="H304" i="2"/>
  <c r="M304" i="2"/>
  <c r="L304" i="2"/>
  <c r="G305" i="2"/>
  <c r="P305" i="2"/>
  <c r="K305" i="2"/>
  <c r="D306" i="2"/>
  <c r="M306" i="2"/>
  <c r="M55" i="2" s="1"/>
  <c r="H306" i="2"/>
  <c r="L306" i="2"/>
  <c r="G307" i="2"/>
  <c r="P307" i="2"/>
  <c r="K307" i="2"/>
  <c r="D308" i="2"/>
  <c r="M308" i="2"/>
  <c r="H308" i="2"/>
  <c r="L308" i="2"/>
  <c r="L88" i="1"/>
  <c r="O100" i="1"/>
  <c r="I97" i="2" s="1"/>
  <c r="H311" i="2"/>
  <c r="M311" i="2"/>
  <c r="M98" i="2" s="1"/>
  <c r="O110" i="1"/>
  <c r="I107" i="2" s="1"/>
  <c r="P316" i="2"/>
  <c r="E319" i="2"/>
  <c r="E234" i="2" s="1"/>
  <c r="K237" i="1" s="1"/>
  <c r="K220" i="1"/>
  <c r="E217" i="2" s="1"/>
  <c r="N319" i="2"/>
  <c r="I319" i="2"/>
  <c r="I234" i="2" s="1"/>
  <c r="O237" i="1" s="1"/>
  <c r="O220" i="1"/>
  <c r="I217" i="2" s="1"/>
  <c r="K229" i="1"/>
  <c r="E226" i="2" s="1"/>
  <c r="K244" i="1"/>
  <c r="E241" i="2" s="1"/>
  <c r="G248" i="2"/>
  <c r="M250" i="1"/>
  <c r="E322" i="2"/>
  <c r="K251" i="1"/>
  <c r="I322" i="2"/>
  <c r="N322" i="2"/>
  <c r="O251" i="1"/>
  <c r="J254" i="1"/>
  <c r="D251" i="2" s="1"/>
  <c r="Q251" i="2" s="1"/>
  <c r="M260" i="1"/>
  <c r="G257" i="2" s="1"/>
  <c r="I7" i="2"/>
  <c r="N7" i="2" s="1"/>
  <c r="F28" i="2"/>
  <c r="J37" i="2"/>
  <c r="P40" i="1" s="1"/>
  <c r="P37" i="2"/>
  <c r="J306" i="2"/>
  <c r="J321" i="2"/>
  <c r="O321" i="2"/>
  <c r="P254" i="1"/>
  <c r="J251" i="2" s="1"/>
  <c r="O251" i="2" s="1"/>
  <c r="E7" i="2"/>
  <c r="F8" i="1"/>
  <c r="L11" i="1"/>
  <c r="P11" i="1"/>
  <c r="J12" i="2"/>
  <c r="O12" i="2" s="1"/>
  <c r="E304" i="2"/>
  <c r="N304" i="2"/>
  <c r="I304" i="2"/>
  <c r="O41" i="1"/>
  <c r="I38" i="2" s="1"/>
  <c r="D305" i="2"/>
  <c r="M305" i="2"/>
  <c r="H305" i="2"/>
  <c r="L305" i="2"/>
  <c r="L51" i="1"/>
  <c r="F48" i="2" s="1"/>
  <c r="E306" i="2"/>
  <c r="E51" i="2" s="1"/>
  <c r="I306" i="2"/>
  <c r="N306" i="2"/>
  <c r="N55" i="2" s="1"/>
  <c r="I55" i="2" s="1"/>
  <c r="O58" i="1" s="1"/>
  <c r="K59" i="1"/>
  <c r="E56" i="2" s="1"/>
  <c r="O59" i="1"/>
  <c r="I56" i="2" s="1"/>
  <c r="N56" i="2" s="1"/>
  <c r="D307" i="2"/>
  <c r="H307" i="2"/>
  <c r="M307" i="2"/>
  <c r="L307" i="2"/>
  <c r="L65" i="1"/>
  <c r="F62" i="2" s="1"/>
  <c r="E308" i="2"/>
  <c r="N308" i="2"/>
  <c r="N76" i="2" s="1"/>
  <c r="I308" i="2"/>
  <c r="K84" i="1"/>
  <c r="D309" i="2"/>
  <c r="D89" i="2" s="1"/>
  <c r="J92" i="1" s="1"/>
  <c r="J84" i="1"/>
  <c r="M309" i="2"/>
  <c r="H309" i="2"/>
  <c r="H89" i="2" s="1"/>
  <c r="L309" i="2"/>
  <c r="M94" i="1"/>
  <c r="Q94" i="1"/>
  <c r="L184" i="1"/>
  <c r="F181" i="2" s="1"/>
  <c r="F217" i="2"/>
  <c r="O324" i="2"/>
  <c r="J324" i="2"/>
  <c r="F325" i="2"/>
  <c r="L268" i="1"/>
  <c r="F265" i="2" s="1"/>
  <c r="J325" i="2"/>
  <c r="O325" i="2"/>
  <c r="E15" i="2"/>
  <c r="O311" i="2"/>
  <c r="E311" i="2"/>
  <c r="E98" i="2" s="1"/>
  <c r="I311" i="2"/>
  <c r="D312" i="2"/>
  <c r="F313" i="2"/>
  <c r="J313" i="2"/>
  <c r="M142" i="1"/>
  <c r="Q142" i="1"/>
  <c r="G315" i="2"/>
  <c r="G151" i="2" s="1"/>
  <c r="P315" i="2"/>
  <c r="K315" i="2"/>
  <c r="G317" i="2"/>
  <c r="M184" i="1"/>
  <c r="G181" i="2" s="1"/>
  <c r="P317" i="2"/>
  <c r="P186" i="2" s="1"/>
  <c r="K317" i="2"/>
  <c r="F318" i="2"/>
  <c r="O318" i="2"/>
  <c r="J318" i="2"/>
  <c r="D319" i="2"/>
  <c r="D234" i="2" s="1"/>
  <c r="J237" i="1" s="1"/>
  <c r="J229" i="1" s="1"/>
  <c r="D226" i="2" s="1"/>
  <c r="J220" i="1"/>
  <c r="D217" i="2" s="1"/>
  <c r="Q217" i="2" s="1"/>
  <c r="H319" i="2"/>
  <c r="H234" i="2" s="1"/>
  <c r="N237" i="1" s="1"/>
  <c r="M319" i="2"/>
  <c r="N220" i="1"/>
  <c r="H217" i="2" s="1"/>
  <c r="L319" i="2"/>
  <c r="L234" i="2" s="1"/>
  <c r="R220" i="1"/>
  <c r="L217" i="2" s="1"/>
  <c r="T217" i="2" s="1"/>
  <c r="F320" i="2"/>
  <c r="O320" i="2"/>
  <c r="J320" i="2"/>
  <c r="N321" i="2"/>
  <c r="I321" i="2"/>
  <c r="F248" i="2"/>
  <c r="J251" i="1"/>
  <c r="N251" i="1"/>
  <c r="R251" i="1"/>
  <c r="E323" i="2"/>
  <c r="K254" i="1"/>
  <c r="E251" i="2" s="1"/>
  <c r="N323" i="2"/>
  <c r="N253" i="2" s="1"/>
  <c r="I253" i="2" s="1"/>
  <c r="O256" i="1" s="1"/>
  <c r="O254" i="1" s="1"/>
  <c r="I251" i="2" s="1"/>
  <c r="N251" i="2" s="1"/>
  <c r="I323" i="2"/>
  <c r="O260" i="1"/>
  <c r="I257" i="2" s="1"/>
  <c r="N257" i="2" s="1"/>
  <c r="N324" i="2"/>
  <c r="I324" i="2"/>
  <c r="J268" i="1"/>
  <c r="D265" i="2" s="1"/>
  <c r="Q265" i="2" s="1"/>
  <c r="H55" i="2"/>
  <c r="N58" i="1" s="1"/>
  <c r="N51" i="1" s="1"/>
  <c r="H48" i="2" s="1"/>
  <c r="Q85" i="2"/>
  <c r="S85" i="2"/>
  <c r="K85" i="2"/>
  <c r="M88" i="1"/>
  <c r="J186" i="2"/>
  <c r="P189" i="1" s="1"/>
  <c r="P184" i="1" s="1"/>
  <c r="J181" i="2" s="1"/>
  <c r="O181" i="2" s="1"/>
  <c r="D310" i="2"/>
  <c r="J94" i="1"/>
  <c r="M310" i="2"/>
  <c r="H310" i="2"/>
  <c r="N94" i="1"/>
  <c r="L310" i="2"/>
  <c r="R94" i="1"/>
  <c r="P100" i="1"/>
  <c r="J97" i="2" s="1"/>
  <c r="O97" i="2" s="1"/>
  <c r="R100" i="1"/>
  <c r="L97" i="2" s="1"/>
  <c r="T97" i="2" s="1"/>
  <c r="F312" i="2"/>
  <c r="L110" i="1"/>
  <c r="F107" i="2" s="1"/>
  <c r="O312" i="2"/>
  <c r="J312" i="2"/>
  <c r="P110" i="1"/>
  <c r="J107" i="2" s="1"/>
  <c r="G141" i="1"/>
  <c r="E314" i="2"/>
  <c r="I314" i="2"/>
  <c r="N314" i="2"/>
  <c r="F316" i="2"/>
  <c r="O316" i="2"/>
  <c r="J316" i="2"/>
  <c r="L244" i="1"/>
  <c r="F241" i="2" s="1"/>
  <c r="H250" i="1"/>
  <c r="H7" i="1" s="1"/>
  <c r="J248" i="2"/>
  <c r="O248" i="2" s="1"/>
  <c r="O322" i="2"/>
  <c r="J322" i="2"/>
  <c r="L260" i="1"/>
  <c r="F257" i="2" s="1"/>
  <c r="N325" i="2"/>
  <c r="I325" i="2"/>
  <c r="J55" i="2"/>
  <c r="P58" i="1" s="1"/>
  <c r="P51" i="1" s="1"/>
  <c r="J48" i="2" s="1"/>
  <c r="O48" i="2" s="1"/>
  <c r="K308" i="2"/>
  <c r="F309" i="2"/>
  <c r="F89" i="2" s="1"/>
  <c r="L92" i="1" s="1"/>
  <c r="J309" i="2"/>
  <c r="J89" i="2" s="1"/>
  <c r="O309" i="2"/>
  <c r="F310" i="2"/>
  <c r="O310" i="2"/>
  <c r="J310" i="2"/>
  <c r="G311" i="2"/>
  <c r="G102" i="2" s="1"/>
  <c r="P311" i="2"/>
  <c r="J311" i="2"/>
  <c r="H312" i="2"/>
  <c r="L312" i="2"/>
  <c r="G312" i="2"/>
  <c r="D313" i="2"/>
  <c r="D130" i="2" s="1"/>
  <c r="M313" i="2"/>
  <c r="M130" i="2" s="1"/>
  <c r="H313" i="2"/>
  <c r="L313" i="2"/>
  <c r="F314" i="2"/>
  <c r="O314" i="2"/>
  <c r="J314" i="2"/>
  <c r="E315" i="2"/>
  <c r="E151" i="2" s="1"/>
  <c r="N315" i="2"/>
  <c r="I315" i="2"/>
  <c r="G316" i="2"/>
  <c r="K316" i="2"/>
  <c r="K166" i="2" s="1"/>
  <c r="E317" i="2"/>
  <c r="N317" i="2"/>
  <c r="N186" i="2" s="1"/>
  <c r="I186" i="2" s="1"/>
  <c r="O189" i="1" s="1"/>
  <c r="O184" i="1" s="1"/>
  <c r="I181" i="2" s="1"/>
  <c r="N181" i="2" s="1"/>
  <c r="I317" i="2"/>
  <c r="G318" i="2"/>
  <c r="P318" i="2"/>
  <c r="K318" i="2"/>
  <c r="F319" i="2"/>
  <c r="F234" i="2" s="1"/>
  <c r="L237" i="1" s="1"/>
  <c r="L229" i="1" s="1"/>
  <c r="F226" i="2" s="1"/>
  <c r="O319" i="2"/>
  <c r="J319" i="2"/>
  <c r="J234" i="2" s="1"/>
  <c r="P237" i="1" s="1"/>
  <c r="D320" i="2"/>
  <c r="M320" i="2"/>
  <c r="H320" i="2"/>
  <c r="L320" i="2"/>
  <c r="P321" i="2"/>
  <c r="K321" i="2"/>
  <c r="G322" i="2"/>
  <c r="P322" i="2"/>
  <c r="K322" i="2"/>
  <c r="G323" i="2"/>
  <c r="P323" i="2"/>
  <c r="P253" i="2" s="1"/>
  <c r="K253" i="2" s="1"/>
  <c r="K323" i="2"/>
  <c r="G324" i="2"/>
  <c r="K324" i="2"/>
  <c r="P324" i="2"/>
  <c r="G325" i="2"/>
  <c r="P325" i="2"/>
  <c r="K325" i="2"/>
  <c r="I76" i="2"/>
  <c r="O79" i="1" s="1"/>
  <c r="O65" i="1" s="1"/>
  <c r="I62" i="2" s="1"/>
  <c r="N62" i="2" s="1"/>
  <c r="Q84" i="2"/>
  <c r="H85" i="2"/>
  <c r="N88" i="1" s="1"/>
  <c r="Q125" i="2"/>
  <c r="P125" i="2"/>
  <c r="S125" i="2"/>
  <c r="S132" i="2"/>
  <c r="S242" i="2"/>
  <c r="K242" i="2"/>
  <c r="Q242" i="2"/>
  <c r="S245" i="2"/>
  <c r="K245" i="2"/>
  <c r="Q245" i="2"/>
  <c r="Q256" i="2"/>
  <c r="S256" i="2"/>
  <c r="P256" i="2"/>
  <c r="G309" i="2"/>
  <c r="G89" i="2" s="1"/>
  <c r="P309" i="2"/>
  <c r="K309" i="2"/>
  <c r="K89" i="2" s="1"/>
  <c r="G310" i="2"/>
  <c r="P310" i="2"/>
  <c r="K310" i="2"/>
  <c r="K311" i="2"/>
  <c r="E312" i="2"/>
  <c r="E113" i="2" s="1"/>
  <c r="I312" i="2"/>
  <c r="E313" i="2"/>
  <c r="E130" i="2" s="1"/>
  <c r="N313" i="2"/>
  <c r="N130" i="2" s="1"/>
  <c r="I313" i="2"/>
  <c r="G314" i="2"/>
  <c r="P314" i="2"/>
  <c r="K314" i="2"/>
  <c r="F315" i="2"/>
  <c r="F151" i="2" s="1"/>
  <c r="O315" i="2"/>
  <c r="J315" i="2"/>
  <c r="D316" i="2"/>
  <c r="M316" i="2"/>
  <c r="L316" i="2"/>
  <c r="L169" i="2" s="1"/>
  <c r="F317" i="2"/>
  <c r="J317" i="2"/>
  <c r="O317" i="2"/>
  <c r="O186" i="2" s="1"/>
  <c r="D318" i="2"/>
  <c r="M318" i="2"/>
  <c r="H318" i="2"/>
  <c r="L318" i="2"/>
  <c r="G319" i="2"/>
  <c r="G234" i="2" s="1"/>
  <c r="P319" i="2"/>
  <c r="K319" i="2"/>
  <c r="K234" i="2" s="1"/>
  <c r="E320" i="2"/>
  <c r="N320" i="2"/>
  <c r="I320" i="2"/>
  <c r="M321" i="2"/>
  <c r="H321" i="2"/>
  <c r="D322" i="2"/>
  <c r="M322" i="2"/>
  <c r="H322" i="2"/>
  <c r="L322" i="2"/>
  <c r="D323" i="2"/>
  <c r="H323" i="2"/>
  <c r="M323" i="2"/>
  <c r="M253" i="2" s="1"/>
  <c r="H253" i="2" s="1"/>
  <c r="N256" i="1" s="1"/>
  <c r="N254" i="1" s="1"/>
  <c r="H251" i="2" s="1"/>
  <c r="M251" i="2" s="1"/>
  <c r="L323" i="2"/>
  <c r="D324" i="2"/>
  <c r="M324" i="2"/>
  <c r="H324" i="2"/>
  <c r="L324" i="2"/>
  <c r="D325" i="2"/>
  <c r="M325" i="2"/>
  <c r="H325" i="2"/>
  <c r="L325" i="2"/>
  <c r="J76" i="2"/>
  <c r="P79" i="1" s="1"/>
  <c r="P65" i="1" s="1"/>
  <c r="J62" i="2" s="1"/>
  <c r="O62" i="2" s="1"/>
  <c r="I85" i="2"/>
  <c r="O88" i="1" s="1"/>
  <c r="S200" i="2"/>
  <c r="Q200" i="2"/>
  <c r="P200" i="2"/>
  <c r="S216" i="2"/>
  <c r="Q216" i="2"/>
  <c r="K55" i="2"/>
  <c r="S158" i="2"/>
  <c r="S186" i="2"/>
  <c r="K186" i="2"/>
  <c r="Q186" i="2"/>
  <c r="S195" i="2"/>
  <c r="Q195" i="2"/>
  <c r="S210" i="2"/>
  <c r="J253" i="2"/>
  <c r="P256" i="1" s="1"/>
  <c r="H271" i="2"/>
  <c r="N274" i="1" s="1"/>
  <c r="S176" i="2"/>
  <c r="Q176" i="2"/>
  <c r="H186" i="2"/>
  <c r="N189" i="1" s="1"/>
  <c r="N184" i="1" s="1"/>
  <c r="H181" i="2" s="1"/>
  <c r="M181" i="2" s="1"/>
  <c r="S208" i="2"/>
  <c r="Q154" i="2"/>
  <c r="Q215" i="2"/>
  <c r="H245" i="2"/>
  <c r="N248" i="1" s="1"/>
  <c r="J242" i="2"/>
  <c r="P245" i="1" s="1"/>
  <c r="P244" i="1" s="1"/>
  <c r="J241" i="2" s="1"/>
  <c r="O241" i="2" s="1"/>
  <c r="H244" i="2"/>
  <c r="N247" i="1" s="1"/>
  <c r="N244" i="1" s="1"/>
  <c r="H241" i="2" s="1"/>
  <c r="M241" i="2" s="1"/>
  <c r="S266" i="2"/>
  <c r="S273" i="2"/>
  <c r="Q273" i="2"/>
  <c r="P273" i="2"/>
  <c r="R274" i="2"/>
  <c r="S154" i="2"/>
  <c r="S171" i="2"/>
  <c r="S193" i="2"/>
  <c r="Q199" i="2"/>
  <c r="S215" i="2"/>
  <c r="K244" i="2"/>
  <c r="H258" i="2"/>
  <c r="N261" i="1" s="1"/>
  <c r="N260" i="1" s="1"/>
  <c r="H257" i="2" s="1"/>
  <c r="M257" i="2" s="1"/>
  <c r="S260" i="2"/>
  <c r="Q260" i="2"/>
  <c r="P271" i="2"/>
  <c r="P266" i="2"/>
  <c r="K266" i="2" s="1"/>
  <c r="P263" i="2"/>
  <c r="K263" i="2" s="1"/>
  <c r="S262" i="2"/>
  <c r="Q262" i="2"/>
  <c r="J266" i="2"/>
  <c r="P269" i="1" s="1"/>
  <c r="S269" i="2"/>
  <c r="Q269" i="2"/>
  <c r="S271" i="2"/>
  <c r="K271" i="2"/>
  <c r="Q271" i="2"/>
  <c r="N274" i="2"/>
  <c r="N263" i="2"/>
  <c r="I263" i="2" s="1"/>
  <c r="O266" i="1" s="1"/>
  <c r="N266" i="2"/>
  <c r="I266" i="2" s="1"/>
  <c r="O269" i="1" s="1"/>
  <c r="O268" i="1" s="1"/>
  <c r="I265" i="2" s="1"/>
  <c r="N265" i="2" s="1"/>
  <c r="H268" i="2"/>
  <c r="N271" i="1" s="1"/>
  <c r="N268" i="1" s="1"/>
  <c r="H265" i="2" s="1"/>
  <c r="M265" i="2" s="1"/>
  <c r="M268" i="2"/>
  <c r="M271" i="2"/>
  <c r="I274" i="2"/>
  <c r="O277" i="1" s="1"/>
  <c r="K258" i="2"/>
  <c r="K268" i="2"/>
  <c r="O268" i="2"/>
  <c r="J268" i="2" s="1"/>
  <c r="P271" i="1" s="1"/>
  <c r="Q274" i="2"/>
  <c r="O274" i="2"/>
  <c r="J274" i="2" s="1"/>
  <c r="P277" i="1" s="1"/>
  <c r="C239" i="3"/>
  <c r="C241" i="3"/>
  <c r="C243" i="3"/>
  <c r="C245" i="3"/>
  <c r="G239" i="3"/>
  <c r="G241" i="3"/>
  <c r="G243" i="3"/>
  <c r="G245" i="3"/>
  <c r="R253" i="2" l="1"/>
  <c r="Q256" i="1"/>
  <c r="Q254" i="1" s="1"/>
  <c r="H279" i="1"/>
  <c r="H282" i="1"/>
  <c r="H280" i="1"/>
  <c r="H286" i="1"/>
  <c r="H290" i="1"/>
  <c r="H287" i="1"/>
  <c r="H284" i="1"/>
  <c r="H281" i="1"/>
  <c r="H283" i="1"/>
  <c r="M84" i="1"/>
  <c r="R234" i="2"/>
  <c r="Q237" i="1"/>
  <c r="N113" i="2"/>
  <c r="K116" i="1"/>
  <c r="Q169" i="1"/>
  <c r="K154" i="1"/>
  <c r="G113" i="2"/>
  <c r="G108" i="2"/>
  <c r="O171" i="2"/>
  <c r="O169" i="2"/>
  <c r="F204" i="2"/>
  <c r="L207" i="1" s="1"/>
  <c r="F207" i="2"/>
  <c r="L210" i="1" s="1"/>
  <c r="F209" i="2"/>
  <c r="L212" i="1" s="1"/>
  <c r="E33" i="2"/>
  <c r="E28" i="2"/>
  <c r="E30" i="2"/>
  <c r="F8" i="2"/>
  <c r="D28" i="2"/>
  <c r="D30" i="2"/>
  <c r="D33" i="2"/>
  <c r="G279" i="1"/>
  <c r="G287" i="1"/>
  <c r="I91" i="2"/>
  <c r="O93" i="1"/>
  <c r="I90" i="2" s="1"/>
  <c r="N210" i="2"/>
  <c r="I210" i="2" s="1"/>
  <c r="O213" i="1" s="1"/>
  <c r="N205" i="2"/>
  <c r="E205" i="2" s="1"/>
  <c r="K208" i="1" s="1"/>
  <c r="N204" i="2"/>
  <c r="N216" i="2"/>
  <c r="I216" i="2" s="1"/>
  <c r="O219" i="1" s="1"/>
  <c r="N208" i="2"/>
  <c r="I208" i="2" s="1"/>
  <c r="O211" i="1" s="1"/>
  <c r="N198" i="2"/>
  <c r="I198" i="2" s="1"/>
  <c r="O201" i="1" s="1"/>
  <c r="N195" i="2"/>
  <c r="I195" i="2" s="1"/>
  <c r="O198" i="1" s="1"/>
  <c r="N215" i="2"/>
  <c r="I215" i="2" s="1"/>
  <c r="O218" i="1" s="1"/>
  <c r="N207" i="2"/>
  <c r="N199" i="2"/>
  <c r="I199" i="2" s="1"/>
  <c r="O202" i="1" s="1"/>
  <c r="N209" i="2"/>
  <c r="N193" i="2"/>
  <c r="I193" i="2" s="1"/>
  <c r="O196" i="1" s="1"/>
  <c r="M154" i="2"/>
  <c r="H154" i="2" s="1"/>
  <c r="N157" i="1" s="1"/>
  <c r="M151" i="2"/>
  <c r="H151" i="2" s="1"/>
  <c r="N154" i="1" s="1"/>
  <c r="M158" i="2"/>
  <c r="H158" i="2" s="1"/>
  <c r="N161" i="1" s="1"/>
  <c r="O30" i="2"/>
  <c r="O28" i="2"/>
  <c r="J28" i="2" s="1"/>
  <c r="P31" i="1" s="1"/>
  <c r="O33" i="2"/>
  <c r="J33" i="2" s="1"/>
  <c r="P36" i="1" s="1"/>
  <c r="P14" i="1" s="1"/>
  <c r="Q12" i="2"/>
  <c r="S12" i="2"/>
  <c r="G282" i="1"/>
  <c r="G280" i="1"/>
  <c r="G283" i="1"/>
  <c r="R263" i="2"/>
  <c r="Q266" i="1"/>
  <c r="P234" i="2"/>
  <c r="P233" i="2"/>
  <c r="K233" i="2" s="1"/>
  <c r="K133" i="1"/>
  <c r="K122" i="1" s="1"/>
  <c r="E119" i="2" s="1"/>
  <c r="I130" i="2"/>
  <c r="O133" i="1" s="1"/>
  <c r="O122" i="1" s="1"/>
  <c r="I119" i="2" s="1"/>
  <c r="N119" i="2" s="1"/>
  <c r="G173" i="2"/>
  <c r="G169" i="2"/>
  <c r="G166" i="2"/>
  <c r="L91" i="2"/>
  <c r="T91" i="2" s="1"/>
  <c r="R93" i="1"/>
  <c r="L90" i="2" s="1"/>
  <c r="T90" i="2" s="1"/>
  <c r="R85" i="2"/>
  <c r="Q88" i="1"/>
  <c r="M217" i="2"/>
  <c r="N98" i="2"/>
  <c r="K101" i="1"/>
  <c r="F280" i="1"/>
  <c r="N217" i="2"/>
  <c r="L28" i="2"/>
  <c r="L30" i="2"/>
  <c r="L33" i="2"/>
  <c r="I290" i="1"/>
  <c r="L139" i="2"/>
  <c r="T139" i="2" s="1"/>
  <c r="I207" i="2"/>
  <c r="O210" i="1" s="1"/>
  <c r="I209" i="2"/>
  <c r="O212" i="1" s="1"/>
  <c r="I204" i="2"/>
  <c r="O207" i="1" s="1"/>
  <c r="G288" i="1"/>
  <c r="I283" i="1"/>
  <c r="F291" i="1"/>
  <c r="R271" i="2"/>
  <c r="Q274" i="1"/>
  <c r="P268" i="1"/>
  <c r="J265" i="2" s="1"/>
  <c r="O265" i="2" s="1"/>
  <c r="R266" i="2"/>
  <c r="Q269" i="1"/>
  <c r="D204" i="2"/>
  <c r="J207" i="1" s="1"/>
  <c r="D207" i="2"/>
  <c r="J210" i="1" s="1"/>
  <c r="D209" i="2"/>
  <c r="J212" i="1" s="1"/>
  <c r="O154" i="2"/>
  <c r="J154" i="2" s="1"/>
  <c r="P157" i="1" s="1"/>
  <c r="O151" i="2"/>
  <c r="J151" i="2" s="1"/>
  <c r="P154" i="1" s="1"/>
  <c r="O158" i="2"/>
  <c r="J158" i="2" s="1"/>
  <c r="P161" i="1" s="1"/>
  <c r="P84" i="2"/>
  <c r="K84" i="2" s="1"/>
  <c r="P83" i="2"/>
  <c r="K83" i="2" s="1"/>
  <c r="K209" i="2"/>
  <c r="K207" i="2"/>
  <c r="K204" i="2"/>
  <c r="Q102" i="2"/>
  <c r="P102" i="2"/>
  <c r="M105" i="1"/>
  <c r="M100" i="1" s="1"/>
  <c r="G97" i="2" s="1"/>
  <c r="S102" i="2"/>
  <c r="O83" i="2"/>
  <c r="J83" i="2" s="1"/>
  <c r="P86" i="1" s="1"/>
  <c r="O84" i="2"/>
  <c r="J84" i="2" s="1"/>
  <c r="P87" i="1" s="1"/>
  <c r="P250" i="1"/>
  <c r="J247" i="2" s="1"/>
  <c r="O247" i="2" s="1"/>
  <c r="O107" i="2"/>
  <c r="L250" i="1"/>
  <c r="F247" i="2" s="1"/>
  <c r="M233" i="2"/>
  <c r="H233" i="2" s="1"/>
  <c r="N236" i="1" s="1"/>
  <c r="N229" i="1" s="1"/>
  <c r="H226" i="2" s="1"/>
  <c r="M226" i="2" s="1"/>
  <c r="M234" i="2"/>
  <c r="P158" i="2"/>
  <c r="K158" i="2" s="1"/>
  <c r="P151" i="2"/>
  <c r="P154" i="2"/>
  <c r="K154" i="2" s="1"/>
  <c r="F282" i="1"/>
  <c r="E248" i="2"/>
  <c r="K250" i="1"/>
  <c r="E247" i="2" s="1"/>
  <c r="D71" i="2"/>
  <c r="L55" i="2"/>
  <c r="L76" i="2"/>
  <c r="M33" i="2"/>
  <c r="M28" i="2"/>
  <c r="M30" i="2"/>
  <c r="I284" i="1"/>
  <c r="D139" i="2"/>
  <c r="R258" i="2"/>
  <c r="Q261" i="1"/>
  <c r="Q247" i="1"/>
  <c r="R244" i="2"/>
  <c r="H204" i="2"/>
  <c r="N207" i="1" s="1"/>
  <c r="H209" i="2"/>
  <c r="N212" i="1" s="1"/>
  <c r="H207" i="2"/>
  <c r="N210" i="1" s="1"/>
  <c r="D177" i="2"/>
  <c r="D169" i="2"/>
  <c r="D166" i="2"/>
  <c r="J169" i="1" s="1"/>
  <c r="R245" i="2"/>
  <c r="Q248" i="1"/>
  <c r="O233" i="2"/>
  <c r="J233" i="2" s="1"/>
  <c r="P236" i="1" s="1"/>
  <c r="P229" i="1" s="1"/>
  <c r="J226" i="2" s="1"/>
  <c r="O226" i="2" s="1"/>
  <c r="O234" i="2"/>
  <c r="G209" i="2"/>
  <c r="G207" i="2"/>
  <c r="G204" i="2"/>
  <c r="G197" i="2"/>
  <c r="H248" i="2"/>
  <c r="N250" i="1"/>
  <c r="H247" i="2" s="1"/>
  <c r="T234" i="2"/>
  <c r="R237" i="1"/>
  <c r="Q181" i="2"/>
  <c r="S181" i="2"/>
  <c r="K139" i="2"/>
  <c r="M84" i="2"/>
  <c r="H84" i="2" s="1"/>
  <c r="N87" i="1" s="1"/>
  <c r="M83" i="2"/>
  <c r="H83" i="2" s="1"/>
  <c r="N86" i="1" s="1"/>
  <c r="G247" i="2"/>
  <c r="L84" i="1"/>
  <c r="D8" i="2"/>
  <c r="N169" i="2"/>
  <c r="N171" i="2"/>
  <c r="N89" i="2"/>
  <c r="O92" i="1"/>
  <c r="G290" i="1"/>
  <c r="G284" i="1"/>
  <c r="M215" i="2"/>
  <c r="H215" i="2" s="1"/>
  <c r="N218" i="1" s="1"/>
  <c r="M207" i="2"/>
  <c r="M193" i="2"/>
  <c r="H193" i="2" s="1"/>
  <c r="N196" i="1" s="1"/>
  <c r="M209" i="2"/>
  <c r="M199" i="2"/>
  <c r="H199" i="2" s="1"/>
  <c r="N202" i="1" s="1"/>
  <c r="M210" i="2"/>
  <c r="H210" i="2" s="1"/>
  <c r="N213" i="1" s="1"/>
  <c r="M198" i="2"/>
  <c r="H198" i="2" s="1"/>
  <c r="N201" i="1" s="1"/>
  <c r="M205" i="2"/>
  <c r="D205" i="2" s="1"/>
  <c r="J208" i="1" s="1"/>
  <c r="M204" i="2"/>
  <c r="M216" i="2"/>
  <c r="H216" i="2" s="1"/>
  <c r="N219" i="1" s="1"/>
  <c r="M208" i="2"/>
  <c r="H208" i="2" s="1"/>
  <c r="N211" i="1" s="1"/>
  <c r="M195" i="2"/>
  <c r="H195" i="2" s="1"/>
  <c r="N198" i="1" s="1"/>
  <c r="P89" i="2"/>
  <c r="R89" i="2"/>
  <c r="Q92" i="1"/>
  <c r="F169" i="2"/>
  <c r="F166" i="2"/>
  <c r="L169" i="1" s="1"/>
  <c r="D248" i="2"/>
  <c r="J250" i="1"/>
  <c r="D247" i="2" s="1"/>
  <c r="G139" i="2"/>
  <c r="L89" i="2"/>
  <c r="L85" i="2"/>
  <c r="L83" i="2"/>
  <c r="L84" i="2"/>
  <c r="D81" i="2"/>
  <c r="N51" i="2"/>
  <c r="K54" i="1"/>
  <c r="K51" i="1" s="1"/>
  <c r="E48" i="2" s="1"/>
  <c r="Q248" i="2"/>
  <c r="S248" i="2"/>
  <c r="D98" i="2"/>
  <c r="M76" i="2"/>
  <c r="H76" i="2" s="1"/>
  <c r="N79" i="1" s="1"/>
  <c r="M71" i="2"/>
  <c r="D51" i="2"/>
  <c r="G285" i="1"/>
  <c r="G17" i="1"/>
  <c r="G289" i="1" s="1"/>
  <c r="R7" i="2"/>
  <c r="P7" i="2"/>
  <c r="G281" i="1"/>
  <c r="P28" i="2"/>
  <c r="P33" i="2"/>
  <c r="P30" i="2"/>
  <c r="F283" i="1"/>
  <c r="N84" i="2"/>
  <c r="I84" i="2" s="1"/>
  <c r="O87" i="1" s="1"/>
  <c r="N83" i="2"/>
  <c r="I83" i="2" s="1"/>
  <c r="O86" i="1" s="1"/>
  <c r="J30" i="2"/>
  <c r="P33" i="1" s="1"/>
  <c r="L33" i="1"/>
  <c r="P8" i="2"/>
  <c r="N48" i="2"/>
  <c r="H288" i="1"/>
  <c r="P93" i="1"/>
  <c r="J90" i="2" s="1"/>
  <c r="I291" i="1"/>
  <c r="S234" i="2"/>
  <c r="Q234" i="2"/>
  <c r="M237" i="1"/>
  <c r="M229" i="1" s="1"/>
  <c r="G226" i="2" s="1"/>
  <c r="T169" i="2"/>
  <c r="R172" i="1"/>
  <c r="R167" i="1" s="1"/>
  <c r="L164" i="2" s="1"/>
  <c r="T164" i="2" s="1"/>
  <c r="D91" i="2"/>
  <c r="J204" i="2"/>
  <c r="P207" i="1" s="1"/>
  <c r="J207" i="2"/>
  <c r="P210" i="1" s="1"/>
  <c r="J209" i="2"/>
  <c r="P212" i="1" s="1"/>
  <c r="F136" i="2"/>
  <c r="F130" i="2"/>
  <c r="K91" i="2"/>
  <c r="Q93" i="1"/>
  <c r="K90" i="2" s="1"/>
  <c r="P169" i="2"/>
  <c r="P171" i="2"/>
  <c r="S73" i="2"/>
  <c r="Q73" i="2"/>
  <c r="P73" i="2"/>
  <c r="M76" i="1"/>
  <c r="G30" i="2"/>
  <c r="G37" i="2"/>
  <c r="G28" i="2"/>
  <c r="G33" i="2"/>
  <c r="F287" i="1"/>
  <c r="L8" i="2"/>
  <c r="T8" i="2" s="1"/>
  <c r="F281" i="1"/>
  <c r="N241" i="2"/>
  <c r="E166" i="2"/>
  <c r="K169" i="1" s="1"/>
  <c r="E169" i="2"/>
  <c r="G136" i="2"/>
  <c r="G130" i="2"/>
  <c r="G128" i="2"/>
  <c r="G131" i="2"/>
  <c r="N47" i="2"/>
  <c r="K50" i="1"/>
  <c r="K41" i="1" s="1"/>
  <c r="E38" i="2" s="1"/>
  <c r="N38" i="2" s="1"/>
  <c r="L36" i="1"/>
  <c r="R12" i="2"/>
  <c r="P12" i="2"/>
  <c r="I287" i="1"/>
  <c r="G291" i="1"/>
  <c r="S15" i="2"/>
  <c r="Q15" i="2"/>
  <c r="F288" i="1"/>
  <c r="F13" i="1"/>
  <c r="N8" i="2"/>
  <c r="O91" i="2"/>
  <c r="I288" i="1"/>
  <c r="I13" i="1"/>
  <c r="R268" i="2"/>
  <c r="Q271" i="1"/>
  <c r="R186" i="2"/>
  <c r="Q189" i="1"/>
  <c r="Q184" i="1" s="1"/>
  <c r="K181" i="2" s="1"/>
  <c r="R55" i="2"/>
  <c r="Q58" i="1"/>
  <c r="Q51" i="1" s="1"/>
  <c r="K48" i="2" s="1"/>
  <c r="L266" i="2"/>
  <c r="L263" i="2"/>
  <c r="L253" i="2"/>
  <c r="L274" i="2"/>
  <c r="L271" i="2"/>
  <c r="L258" i="2"/>
  <c r="L245" i="2"/>
  <c r="L268" i="2"/>
  <c r="L242" i="2"/>
  <c r="L204" i="2"/>
  <c r="L233" i="2"/>
  <c r="L209" i="2"/>
  <c r="L193" i="2"/>
  <c r="L244" i="2"/>
  <c r="L207" i="2"/>
  <c r="M171" i="2"/>
  <c r="M169" i="2"/>
  <c r="L154" i="1"/>
  <c r="S89" i="2"/>
  <c r="Q89" i="2"/>
  <c r="M92" i="1"/>
  <c r="R242" i="2"/>
  <c r="Q245" i="1"/>
  <c r="Q244" i="1" s="1"/>
  <c r="K241" i="2" s="1"/>
  <c r="P216" i="2"/>
  <c r="K216" i="2" s="1"/>
  <c r="P208" i="2"/>
  <c r="K208" i="2" s="1"/>
  <c r="P198" i="2"/>
  <c r="K198" i="2" s="1"/>
  <c r="P195" i="2"/>
  <c r="K195" i="2" s="1"/>
  <c r="P210" i="2"/>
  <c r="K210" i="2" s="1"/>
  <c r="P205" i="2"/>
  <c r="G205" i="2" s="1"/>
  <c r="P204" i="2"/>
  <c r="P215" i="2"/>
  <c r="K215" i="2" s="1"/>
  <c r="P209" i="2"/>
  <c r="P199" i="2"/>
  <c r="K199" i="2" s="1"/>
  <c r="P193" i="2"/>
  <c r="K193" i="2" s="1"/>
  <c r="P207" i="2"/>
  <c r="N151" i="2"/>
  <c r="I151" i="2" s="1"/>
  <c r="O154" i="1" s="1"/>
  <c r="N158" i="2"/>
  <c r="I158" i="2" s="1"/>
  <c r="O161" i="1" s="1"/>
  <c r="N154" i="2"/>
  <c r="I154" i="2" s="1"/>
  <c r="O157" i="1" s="1"/>
  <c r="H130" i="2"/>
  <c r="N133" i="1" s="1"/>
  <c r="N122" i="1" s="1"/>
  <c r="H119" i="2" s="1"/>
  <c r="J133" i="1"/>
  <c r="J122" i="1" s="1"/>
  <c r="D119" i="2" s="1"/>
  <c r="O89" i="2"/>
  <c r="P92" i="1"/>
  <c r="J166" i="2"/>
  <c r="H91" i="2"/>
  <c r="M91" i="2" s="1"/>
  <c r="L248" i="2"/>
  <c r="T248" i="2" s="1"/>
  <c r="O209" i="2"/>
  <c r="O199" i="2"/>
  <c r="J199" i="2" s="1"/>
  <c r="P202" i="1" s="1"/>
  <c r="O215" i="2"/>
  <c r="J215" i="2" s="1"/>
  <c r="P218" i="1" s="1"/>
  <c r="O207" i="2"/>
  <c r="O193" i="2"/>
  <c r="J193" i="2" s="1"/>
  <c r="P196" i="1" s="1"/>
  <c r="P195" i="1" s="1"/>
  <c r="O204" i="2"/>
  <c r="O216" i="2"/>
  <c r="J216" i="2" s="1"/>
  <c r="P219" i="1" s="1"/>
  <c r="O208" i="2"/>
  <c r="J208" i="2" s="1"/>
  <c r="P211" i="1" s="1"/>
  <c r="O205" i="2"/>
  <c r="F205" i="2" s="1"/>
  <c r="L208" i="1" s="1"/>
  <c r="O198" i="2"/>
  <c r="J198" i="2" s="1"/>
  <c r="P201" i="1" s="1"/>
  <c r="O195" i="2"/>
  <c r="J195" i="2" s="1"/>
  <c r="P198" i="1" s="1"/>
  <c r="O210" i="2"/>
  <c r="J210" i="2" s="1"/>
  <c r="P213" i="1" s="1"/>
  <c r="S151" i="2"/>
  <c r="K151" i="2"/>
  <c r="M154" i="1"/>
  <c r="Q151" i="2"/>
  <c r="D113" i="2"/>
  <c r="D117" i="2"/>
  <c r="G91" i="2"/>
  <c r="N92" i="1"/>
  <c r="M89" i="2"/>
  <c r="E81" i="2"/>
  <c r="D47" i="2"/>
  <c r="N33" i="2"/>
  <c r="N30" i="2"/>
  <c r="N28" i="2"/>
  <c r="F290" i="1"/>
  <c r="F286" i="1"/>
  <c r="J8" i="2"/>
  <c r="O8" i="2" s="1"/>
  <c r="L31" i="1"/>
  <c r="L21" i="1" s="1"/>
  <c r="Q257" i="2"/>
  <c r="S257" i="2"/>
  <c r="I248" i="2"/>
  <c r="N248" i="2" s="1"/>
  <c r="O250" i="1"/>
  <c r="I247" i="2" s="1"/>
  <c r="N247" i="2" s="1"/>
  <c r="N234" i="2"/>
  <c r="N233" i="2"/>
  <c r="I233" i="2" s="1"/>
  <c r="O236" i="1" s="1"/>
  <c r="O229" i="1" s="1"/>
  <c r="I226" i="2" s="1"/>
  <c r="N226" i="2" s="1"/>
  <c r="E8" i="2"/>
  <c r="S7" i="2"/>
  <c r="Q7" i="2"/>
  <c r="L186" i="2"/>
  <c r="H139" i="2"/>
  <c r="M139" i="2" s="1"/>
  <c r="E91" i="2"/>
  <c r="H8" i="2"/>
  <c r="M8" i="2" s="1"/>
  <c r="M6" i="2"/>
  <c r="R6" i="2"/>
  <c r="P248" i="2"/>
  <c r="R248" i="2"/>
  <c r="O217" i="2"/>
  <c r="E197" i="2"/>
  <c r="I166" i="2"/>
  <c r="R107" i="2"/>
  <c r="G286" i="1"/>
  <c r="Q8" i="2"/>
  <c r="S8" i="2"/>
  <c r="H13" i="1"/>
  <c r="H291" i="1"/>
  <c r="L93" i="1"/>
  <c r="F90" i="2" s="1"/>
  <c r="F284" i="1"/>
  <c r="O153" i="1" l="1"/>
  <c r="P153" i="1"/>
  <c r="J11" i="2"/>
  <c r="P21" i="1"/>
  <c r="J192" i="2"/>
  <c r="P194" i="1"/>
  <c r="J191" i="2" s="1"/>
  <c r="R210" i="2"/>
  <c r="Q213" i="1"/>
  <c r="R216" i="2"/>
  <c r="Q219" i="1"/>
  <c r="T233" i="2"/>
  <c r="R236" i="1"/>
  <c r="R229" i="1" s="1"/>
  <c r="L226" i="2" s="1"/>
  <c r="T226" i="2" s="1"/>
  <c r="L216" i="2"/>
  <c r="R277" i="1"/>
  <c r="T274" i="2"/>
  <c r="S130" i="2"/>
  <c r="M133" i="1"/>
  <c r="Q130" i="2"/>
  <c r="S30" i="2"/>
  <c r="K30" i="2"/>
  <c r="Q30" i="2"/>
  <c r="M33" i="1"/>
  <c r="R91" i="2"/>
  <c r="P91" i="2"/>
  <c r="Q51" i="2"/>
  <c r="M51" i="2"/>
  <c r="J54" i="1"/>
  <c r="J51" i="1" s="1"/>
  <c r="D48" i="2" s="1"/>
  <c r="T85" i="2"/>
  <c r="R88" i="1"/>
  <c r="Q247" i="2"/>
  <c r="S247" i="2"/>
  <c r="S209" i="2"/>
  <c r="Q209" i="2"/>
  <c r="M212" i="1"/>
  <c r="G81" i="2"/>
  <c r="N166" i="2"/>
  <c r="O169" i="1"/>
  <c r="H166" i="2"/>
  <c r="M119" i="2"/>
  <c r="Q218" i="1"/>
  <c r="R215" i="2"/>
  <c r="R195" i="2"/>
  <c r="Q198" i="1"/>
  <c r="T245" i="2"/>
  <c r="R248" i="1"/>
  <c r="P136" i="2"/>
  <c r="S136" i="2"/>
  <c r="Q136" i="2"/>
  <c r="M139" i="1"/>
  <c r="Q33" i="2"/>
  <c r="K33" i="2"/>
  <c r="S33" i="2"/>
  <c r="M36" i="1"/>
  <c r="P139" i="2"/>
  <c r="R139" i="2"/>
  <c r="L195" i="1"/>
  <c r="N197" i="2"/>
  <c r="K200" i="1"/>
  <c r="K195" i="1" s="1"/>
  <c r="T186" i="2"/>
  <c r="R189" i="1"/>
  <c r="R184" i="1" s="1"/>
  <c r="L181" i="2" s="1"/>
  <c r="T181" i="2" s="1"/>
  <c r="F18" i="2"/>
  <c r="L20" i="1"/>
  <c r="Q91" i="2"/>
  <c r="S91" i="2"/>
  <c r="M153" i="1"/>
  <c r="R193" i="2"/>
  <c r="Q196" i="1"/>
  <c r="R198" i="2"/>
  <c r="Q201" i="1"/>
  <c r="L153" i="1"/>
  <c r="T207" i="2"/>
  <c r="R210" i="1"/>
  <c r="T209" i="2"/>
  <c r="R212" i="1"/>
  <c r="L210" i="2"/>
  <c r="L198" i="2"/>
  <c r="T258" i="2"/>
  <c r="R261" i="1"/>
  <c r="T263" i="2"/>
  <c r="R266" i="1"/>
  <c r="P181" i="2"/>
  <c r="R181" i="2"/>
  <c r="I285" i="1"/>
  <c r="I17" i="1"/>
  <c r="I289" i="1" s="1"/>
  <c r="F285" i="1"/>
  <c r="F17" i="1"/>
  <c r="F289" i="1" s="1"/>
  <c r="L14" i="1"/>
  <c r="Q131" i="2"/>
  <c r="P131" i="2"/>
  <c r="S131" i="2"/>
  <c r="M134" i="1"/>
  <c r="I169" i="2"/>
  <c r="O172" i="1" s="1"/>
  <c r="O12" i="1" s="1"/>
  <c r="K172" i="1"/>
  <c r="S28" i="2"/>
  <c r="K28" i="2"/>
  <c r="Q28" i="2"/>
  <c r="M31" i="1"/>
  <c r="O136" i="2"/>
  <c r="L139" i="1"/>
  <c r="O313" i="2" s="1"/>
  <c r="O130" i="2" s="1"/>
  <c r="Q226" i="2"/>
  <c r="S226" i="2"/>
  <c r="O90" i="2"/>
  <c r="R8" i="2"/>
  <c r="R87" i="1"/>
  <c r="T84" i="2"/>
  <c r="L167" i="1"/>
  <c r="F164" i="2" s="1"/>
  <c r="N18" i="1"/>
  <c r="N84" i="1"/>
  <c r="M247" i="2"/>
  <c r="S204" i="2"/>
  <c r="M207" i="1"/>
  <c r="Q204" i="2"/>
  <c r="Q260" i="1"/>
  <c r="K257" i="2" s="1"/>
  <c r="T76" i="2"/>
  <c r="R79" i="1"/>
  <c r="R65" i="1" s="1"/>
  <c r="L62" i="2" s="1"/>
  <c r="T62" i="2" s="1"/>
  <c r="P84" i="1"/>
  <c r="P18" i="1"/>
  <c r="R83" i="2"/>
  <c r="Q86" i="1"/>
  <c r="T30" i="2"/>
  <c r="R33" i="1"/>
  <c r="S166" i="2"/>
  <c r="Q166" i="2"/>
  <c r="M169" i="1"/>
  <c r="O195" i="1"/>
  <c r="H33" i="2"/>
  <c r="N36" i="1" s="1"/>
  <c r="J36" i="1"/>
  <c r="I33" i="2"/>
  <c r="O36" i="1" s="1"/>
  <c r="O14" i="1" s="1"/>
  <c r="K36" i="1"/>
  <c r="K14" i="1" s="1"/>
  <c r="K153" i="1"/>
  <c r="K12" i="1"/>
  <c r="P166" i="2"/>
  <c r="K251" i="2"/>
  <c r="Q47" i="2"/>
  <c r="J50" i="1"/>
  <c r="J41" i="1" s="1"/>
  <c r="D38" i="2" s="1"/>
  <c r="M47" i="2"/>
  <c r="M113" i="2"/>
  <c r="J116" i="1"/>
  <c r="T244" i="2"/>
  <c r="R247" i="1"/>
  <c r="T268" i="2"/>
  <c r="R271" i="1"/>
  <c r="R48" i="2"/>
  <c r="P48" i="2"/>
  <c r="N195" i="1"/>
  <c r="J180" i="1"/>
  <c r="Q177" i="2"/>
  <c r="M177" i="2"/>
  <c r="H71" i="2"/>
  <c r="J74" i="1"/>
  <c r="J65" i="1" s="1"/>
  <c r="D62" i="2" s="1"/>
  <c r="Q71" i="2"/>
  <c r="S97" i="2"/>
  <c r="P97" i="2"/>
  <c r="R207" i="2"/>
  <c r="Q210" i="1"/>
  <c r="P173" i="2"/>
  <c r="S173" i="2"/>
  <c r="M176" i="1"/>
  <c r="Q173" i="2"/>
  <c r="N153" i="1"/>
  <c r="H28" i="2"/>
  <c r="N31" i="1" s="1"/>
  <c r="J31" i="1"/>
  <c r="J21" i="1" s="1"/>
  <c r="I30" i="2"/>
  <c r="O33" i="1" s="1"/>
  <c r="K33" i="1"/>
  <c r="S108" i="2"/>
  <c r="Q108" i="2"/>
  <c r="P108" i="2"/>
  <c r="M111" i="1"/>
  <c r="M93" i="1"/>
  <c r="G90" i="2" s="1"/>
  <c r="O166" i="2"/>
  <c r="P169" i="1"/>
  <c r="P12" i="1" s="1"/>
  <c r="R241" i="2"/>
  <c r="P241" i="2"/>
  <c r="T193" i="2"/>
  <c r="R196" i="1"/>
  <c r="T204" i="2"/>
  <c r="R207" i="1"/>
  <c r="L195" i="2"/>
  <c r="T253" i="2"/>
  <c r="R256" i="1"/>
  <c r="R254" i="1" s="1"/>
  <c r="M65" i="1"/>
  <c r="G62" i="2" s="1"/>
  <c r="P308" i="2"/>
  <c r="P76" i="2" s="1"/>
  <c r="K76" i="2" s="1"/>
  <c r="J130" i="2"/>
  <c r="P133" i="1" s="1"/>
  <c r="P122" i="1" s="1"/>
  <c r="J119" i="2" s="1"/>
  <c r="O119" i="2" s="1"/>
  <c r="L133" i="1"/>
  <c r="L122" i="1" s="1"/>
  <c r="F119" i="2" s="1"/>
  <c r="O18" i="1"/>
  <c r="O84" i="1"/>
  <c r="T89" i="2"/>
  <c r="R92" i="1"/>
  <c r="Q197" i="2"/>
  <c r="S197" i="2"/>
  <c r="P197" i="2"/>
  <c r="M200" i="1"/>
  <c r="Q157" i="1"/>
  <c r="R154" i="2"/>
  <c r="R209" i="2"/>
  <c r="Q212" i="1"/>
  <c r="T33" i="2"/>
  <c r="R36" i="1"/>
  <c r="R14" i="1" s="1"/>
  <c r="I28" i="2"/>
  <c r="O31" i="1" s="1"/>
  <c r="O21" i="1" s="1"/>
  <c r="K31" i="1"/>
  <c r="K21" i="1" s="1"/>
  <c r="P113" i="2"/>
  <c r="S113" i="2"/>
  <c r="Q113" i="2"/>
  <c r="M116" i="1"/>
  <c r="H285" i="1"/>
  <c r="H17" i="1"/>
  <c r="H289" i="1" s="1"/>
  <c r="Q117" i="2"/>
  <c r="M117" i="2"/>
  <c r="R151" i="2"/>
  <c r="Q154" i="1"/>
  <c r="R199" i="2"/>
  <c r="Q202" i="1"/>
  <c r="S205" i="2"/>
  <c r="Q205" i="2"/>
  <c r="M208" i="1"/>
  <c r="R208" i="2"/>
  <c r="Q211" i="1"/>
  <c r="L199" i="2"/>
  <c r="L215" i="2"/>
  <c r="T242" i="2"/>
  <c r="R245" i="1"/>
  <c r="R244" i="1" s="1"/>
  <c r="L241" i="2" s="1"/>
  <c r="T241" i="2" s="1"/>
  <c r="L208" i="2"/>
  <c r="T271" i="2"/>
  <c r="R274" i="1"/>
  <c r="T266" i="2"/>
  <c r="R269" i="1"/>
  <c r="P128" i="2"/>
  <c r="S128" i="2"/>
  <c r="Q128" i="2"/>
  <c r="M131" i="1"/>
  <c r="K167" i="1"/>
  <c r="E164" i="2" s="1"/>
  <c r="D174" i="2" s="1"/>
  <c r="S37" i="2"/>
  <c r="Q37" i="2"/>
  <c r="K37" i="2"/>
  <c r="M40" i="1"/>
  <c r="P90" i="2"/>
  <c r="Q98" i="2"/>
  <c r="H98" i="2"/>
  <c r="J101" i="1"/>
  <c r="J100" i="1" s="1"/>
  <c r="T83" i="2"/>
  <c r="R86" i="1"/>
  <c r="S139" i="2"/>
  <c r="Q139" i="2"/>
  <c r="J169" i="2"/>
  <c r="P172" i="1" s="1"/>
  <c r="L172" i="1"/>
  <c r="L12" i="1" s="1"/>
  <c r="L83" i="1"/>
  <c r="F80" i="2" s="1"/>
  <c r="F81" i="2"/>
  <c r="M248" i="2"/>
  <c r="Q207" i="2"/>
  <c r="S207" i="2"/>
  <c r="M210" i="1"/>
  <c r="H169" i="2"/>
  <c r="N172" i="1" s="1"/>
  <c r="J172" i="1"/>
  <c r="T55" i="2"/>
  <c r="R58" i="1"/>
  <c r="R51" i="1" s="1"/>
  <c r="L48" i="2" s="1"/>
  <c r="T48" i="2" s="1"/>
  <c r="R158" i="2"/>
  <c r="Q161" i="1"/>
  <c r="R204" i="2"/>
  <c r="Q207" i="1"/>
  <c r="R84" i="2"/>
  <c r="Q87" i="1"/>
  <c r="D197" i="2"/>
  <c r="Q268" i="1"/>
  <c r="K265" i="2" s="1"/>
  <c r="T28" i="2"/>
  <c r="R31" i="1"/>
  <c r="R21" i="1" s="1"/>
  <c r="K100" i="1"/>
  <c r="N311" i="2"/>
  <c r="K169" i="2"/>
  <c r="M172" i="1"/>
  <c r="M12" i="1" s="1"/>
  <c r="Q169" i="2"/>
  <c r="S169" i="2"/>
  <c r="R233" i="2"/>
  <c r="Q236" i="1"/>
  <c r="Q229" i="1" s="1"/>
  <c r="K226" i="2" s="1"/>
  <c r="N91" i="2"/>
  <c r="H30" i="2"/>
  <c r="N33" i="1" s="1"/>
  <c r="J33" i="1"/>
  <c r="N312" i="2"/>
  <c r="K110" i="1"/>
  <c r="E107" i="2" s="1"/>
  <c r="N107" i="2" s="1"/>
  <c r="G9" i="2" l="1"/>
  <c r="M8" i="1"/>
  <c r="F9" i="2"/>
  <c r="L8" i="1"/>
  <c r="I9" i="2"/>
  <c r="O8" i="1"/>
  <c r="J9" i="2"/>
  <c r="O9" i="2" s="1"/>
  <c r="P8" i="1"/>
  <c r="L18" i="2"/>
  <c r="T18" i="2" s="1"/>
  <c r="R20" i="1"/>
  <c r="R98" i="2"/>
  <c r="N101" i="1"/>
  <c r="N100" i="1" s="1"/>
  <c r="T215" i="2"/>
  <c r="R218" i="1"/>
  <c r="E18" i="2"/>
  <c r="K20" i="1"/>
  <c r="I15" i="2"/>
  <c r="N15" i="2" s="1"/>
  <c r="Q62" i="2"/>
  <c r="S62" i="2"/>
  <c r="S90" i="2"/>
  <c r="D18" i="2"/>
  <c r="J20" i="1"/>
  <c r="P251" i="2"/>
  <c r="R251" i="2"/>
  <c r="E11" i="2"/>
  <c r="H81" i="2"/>
  <c r="M81" i="2" s="1"/>
  <c r="T198" i="2"/>
  <c r="R201" i="1"/>
  <c r="F17" i="2"/>
  <c r="L19" i="1"/>
  <c r="L16" i="1"/>
  <c r="E192" i="2"/>
  <c r="K194" i="1"/>
  <c r="E191" i="2" s="1"/>
  <c r="M166" i="2"/>
  <c r="N169" i="1"/>
  <c r="R166" i="2"/>
  <c r="S81" i="2"/>
  <c r="Q81" i="2"/>
  <c r="Q48" i="2"/>
  <c r="M48" i="2"/>
  <c r="J18" i="2"/>
  <c r="O18" i="2" s="1"/>
  <c r="P20" i="1"/>
  <c r="R169" i="2"/>
  <c r="Q172" i="1"/>
  <c r="Q167" i="1" s="1"/>
  <c r="K164" i="2" s="1"/>
  <c r="R18" i="1"/>
  <c r="R84" i="1"/>
  <c r="R37" i="2"/>
  <c r="Q40" i="1"/>
  <c r="M122" i="1"/>
  <c r="G119" i="2" s="1"/>
  <c r="P313" i="2"/>
  <c r="P130" i="2" s="1"/>
  <c r="K130" i="2" s="1"/>
  <c r="R268" i="1"/>
  <c r="L265" i="2" s="1"/>
  <c r="T265" i="2" s="1"/>
  <c r="T208" i="2"/>
  <c r="R211" i="1"/>
  <c r="T199" i="2"/>
  <c r="R202" i="1"/>
  <c r="I18" i="2"/>
  <c r="O20" i="1"/>
  <c r="M195" i="1"/>
  <c r="L251" i="2"/>
  <c r="T251" i="2" s="1"/>
  <c r="N21" i="1"/>
  <c r="M38" i="2"/>
  <c r="Q38" i="2"/>
  <c r="I11" i="2"/>
  <c r="N11" i="2" s="1"/>
  <c r="O194" i="1"/>
  <c r="I191" i="2" s="1"/>
  <c r="N191" i="2" s="1"/>
  <c r="I192" i="2"/>
  <c r="N192" i="2" s="1"/>
  <c r="J15" i="2"/>
  <c r="O15" i="2" s="1"/>
  <c r="P257" i="2"/>
  <c r="R257" i="2"/>
  <c r="H15" i="2"/>
  <c r="M15" i="2" s="1"/>
  <c r="R28" i="2"/>
  <c r="Q31" i="1"/>
  <c r="F11" i="2"/>
  <c r="T210" i="2"/>
  <c r="R213" i="1"/>
  <c r="G150" i="2"/>
  <c r="M141" i="1"/>
  <c r="G138" i="2" s="1"/>
  <c r="M14" i="1"/>
  <c r="O167" i="1"/>
  <c r="I164" i="2" s="1"/>
  <c r="N164" i="2" s="1"/>
  <c r="J150" i="2"/>
  <c r="R226" i="2"/>
  <c r="P226" i="2"/>
  <c r="Q174" i="2"/>
  <c r="M174" i="2"/>
  <c r="J177" i="1"/>
  <c r="J12" i="1" s="1"/>
  <c r="R265" i="2"/>
  <c r="P265" i="2"/>
  <c r="Q153" i="1"/>
  <c r="Q12" i="1"/>
  <c r="L11" i="2"/>
  <c r="T11" i="2" s="1"/>
  <c r="P167" i="1"/>
  <c r="J164" i="2" s="1"/>
  <c r="O164" i="2" s="1"/>
  <c r="M110" i="1"/>
  <c r="G107" i="2" s="1"/>
  <c r="P312" i="2"/>
  <c r="M312" i="2"/>
  <c r="J110" i="1"/>
  <c r="D107" i="2" s="1"/>
  <c r="M107" i="2" s="1"/>
  <c r="E9" i="2"/>
  <c r="K8" i="1"/>
  <c r="J14" i="1"/>
  <c r="M167" i="1"/>
  <c r="G164" i="2" s="1"/>
  <c r="J81" i="2"/>
  <c r="O81" i="2" s="1"/>
  <c r="P83" i="1"/>
  <c r="J80" i="2" s="1"/>
  <c r="O80" i="2" s="1"/>
  <c r="R260" i="1"/>
  <c r="L257" i="2" s="1"/>
  <c r="T257" i="2" s="1"/>
  <c r="F150" i="2"/>
  <c r="L141" i="1"/>
  <c r="F138" i="2" s="1"/>
  <c r="Q195" i="1"/>
  <c r="F192" i="2"/>
  <c r="O192" i="2" s="1"/>
  <c r="L194" i="1"/>
  <c r="F191" i="2" s="1"/>
  <c r="O191" i="2"/>
  <c r="E97" i="2"/>
  <c r="N97" i="2" s="1"/>
  <c r="K93" i="1"/>
  <c r="M197" i="2"/>
  <c r="J200" i="1"/>
  <c r="J195" i="1" s="1"/>
  <c r="D97" i="2"/>
  <c r="Q97" i="2" s="1"/>
  <c r="J93" i="1"/>
  <c r="I81" i="2"/>
  <c r="N81" i="2" s="1"/>
  <c r="O83" i="1"/>
  <c r="I80" i="2" s="1"/>
  <c r="R76" i="2"/>
  <c r="Q79" i="1"/>
  <c r="Q65" i="1" s="1"/>
  <c r="K62" i="2" s="1"/>
  <c r="T195" i="2"/>
  <c r="R198" i="1"/>
  <c r="R195" i="1" s="1"/>
  <c r="H150" i="2"/>
  <c r="M150" i="2" s="1"/>
  <c r="N74" i="1"/>
  <c r="N65" i="1" s="1"/>
  <c r="H62" i="2" s="1"/>
  <c r="M62" i="2" s="1"/>
  <c r="R71" i="2"/>
  <c r="H192" i="2"/>
  <c r="N194" i="1"/>
  <c r="H191" i="2" s="1"/>
  <c r="Q250" i="1"/>
  <c r="K247" i="2" s="1"/>
  <c r="E150" i="2"/>
  <c r="K141" i="1"/>
  <c r="E138" i="2" s="1"/>
  <c r="N14" i="1"/>
  <c r="Q18" i="1"/>
  <c r="Q84" i="1"/>
  <c r="M21" i="1"/>
  <c r="R33" i="2"/>
  <c r="Q36" i="1"/>
  <c r="Q14" i="1" s="1"/>
  <c r="M83" i="1"/>
  <c r="G80" i="2" s="1"/>
  <c r="R30" i="2"/>
  <c r="Q33" i="1"/>
  <c r="T216" i="2"/>
  <c r="R219" i="1"/>
  <c r="O11" i="2"/>
  <c r="I150" i="2"/>
  <c r="O141" i="1"/>
  <c r="I138" i="2" s="1"/>
  <c r="N138" i="2" s="1"/>
  <c r="L192" i="2" l="1"/>
  <c r="T192" i="2" s="1"/>
  <c r="R194" i="1"/>
  <c r="L191" i="2" s="1"/>
  <c r="T191" i="2" s="1"/>
  <c r="H11" i="2"/>
  <c r="M11" i="2" s="1"/>
  <c r="R62" i="2"/>
  <c r="P62" i="2"/>
  <c r="D90" i="2"/>
  <c r="Q90" i="2" s="1"/>
  <c r="J83" i="1"/>
  <c r="D80" i="2" s="1"/>
  <c r="E90" i="2"/>
  <c r="N90" i="2" s="1"/>
  <c r="K83" i="1"/>
  <c r="E80" i="2" s="1"/>
  <c r="N80" i="2" s="1"/>
  <c r="D11" i="2"/>
  <c r="H18" i="2"/>
  <c r="M18" i="2" s="1"/>
  <c r="N20" i="1"/>
  <c r="I17" i="2"/>
  <c r="O19" i="1"/>
  <c r="O7" i="1"/>
  <c r="O16" i="1"/>
  <c r="Q119" i="2"/>
  <c r="S119" i="2"/>
  <c r="L15" i="2"/>
  <c r="T15" i="2" s="1"/>
  <c r="F16" i="2"/>
  <c r="L291" i="1"/>
  <c r="J5" i="2"/>
  <c r="G18" i="2"/>
  <c r="M20" i="1"/>
  <c r="M192" i="2"/>
  <c r="K192" i="2"/>
  <c r="Q194" i="1"/>
  <c r="K191" i="2" s="1"/>
  <c r="E5" i="2"/>
  <c r="K9" i="2"/>
  <c r="Q8" i="1"/>
  <c r="D9" i="2"/>
  <c r="J8" i="1"/>
  <c r="G11" i="2"/>
  <c r="Q21" i="1"/>
  <c r="R250" i="1"/>
  <c r="L247" i="2" s="1"/>
  <c r="T247" i="2" s="1"/>
  <c r="N18" i="2"/>
  <c r="P164" i="2"/>
  <c r="L17" i="2"/>
  <c r="T17" i="2" s="1"/>
  <c r="R19" i="1"/>
  <c r="N9" i="2"/>
  <c r="G5" i="2"/>
  <c r="Q80" i="2"/>
  <c r="S80" i="2"/>
  <c r="K81" i="2"/>
  <c r="Q83" i="1"/>
  <c r="K80" i="2" s="1"/>
  <c r="D192" i="2"/>
  <c r="J194" i="1"/>
  <c r="D191" i="2" s="1"/>
  <c r="M191" i="2" s="1"/>
  <c r="K150" i="2"/>
  <c r="Q141" i="1"/>
  <c r="K138" i="2" s="1"/>
  <c r="P141" i="1"/>
  <c r="J138" i="2" s="1"/>
  <c r="O138" i="2" s="1"/>
  <c r="S138" i="2"/>
  <c r="N167" i="1"/>
  <c r="N12" i="1"/>
  <c r="L288" i="1"/>
  <c r="F13" i="2"/>
  <c r="F5" i="2"/>
  <c r="Q9" i="2"/>
  <c r="S9" i="2"/>
  <c r="N150" i="2"/>
  <c r="K11" i="2"/>
  <c r="K15" i="2"/>
  <c r="R247" i="2"/>
  <c r="P247" i="2"/>
  <c r="S164" i="2"/>
  <c r="S107" i="2"/>
  <c r="Q107" i="2"/>
  <c r="P107" i="2"/>
  <c r="O150" i="2"/>
  <c r="S150" i="2"/>
  <c r="Q150" i="2"/>
  <c r="L13" i="1"/>
  <c r="M194" i="1"/>
  <c r="G191" i="2" s="1"/>
  <c r="G192" i="2"/>
  <c r="R130" i="2"/>
  <c r="Q133" i="1"/>
  <c r="Q122" i="1" s="1"/>
  <c r="K119" i="2" s="1"/>
  <c r="L130" i="2"/>
  <c r="L81" i="2"/>
  <c r="T81" i="2" s="1"/>
  <c r="J17" i="2"/>
  <c r="O17" i="2" s="1"/>
  <c r="P19" i="1"/>
  <c r="P7" i="1"/>
  <c r="P280" i="1" s="1"/>
  <c r="P16" i="1"/>
  <c r="L7" i="1"/>
  <c r="D17" i="2"/>
  <c r="J16" i="1"/>
  <c r="J19" i="1"/>
  <c r="E17" i="2"/>
  <c r="K19" i="1"/>
  <c r="H97" i="2"/>
  <c r="N93" i="1"/>
  <c r="J167" i="1"/>
  <c r="I5" i="2"/>
  <c r="H90" i="2" l="1"/>
  <c r="N83" i="1"/>
  <c r="H80" i="2" s="1"/>
  <c r="M80" i="2" s="1"/>
  <c r="D13" i="2"/>
  <c r="P81" i="2"/>
  <c r="R81" i="2"/>
  <c r="I4" i="2"/>
  <c r="O279" i="1"/>
  <c r="O287" i="1"/>
  <c r="O282" i="1"/>
  <c r="O283" i="1"/>
  <c r="O281" i="1"/>
  <c r="O290" i="1"/>
  <c r="O286" i="1"/>
  <c r="O284" i="1"/>
  <c r="O280" i="1"/>
  <c r="J16" i="2"/>
  <c r="O16" i="2" s="1"/>
  <c r="P291" i="1"/>
  <c r="T130" i="2"/>
  <c r="R133" i="1"/>
  <c r="R122" i="1" s="1"/>
  <c r="H9" i="2"/>
  <c r="M9" i="2" s="1"/>
  <c r="N8" i="1"/>
  <c r="S11" i="2"/>
  <c r="Q11" i="2"/>
  <c r="K5" i="2"/>
  <c r="M16" i="1"/>
  <c r="G17" i="2"/>
  <c r="M19" i="1"/>
  <c r="M7" i="1"/>
  <c r="I16" i="2"/>
  <c r="N16" i="2" s="1"/>
  <c r="O291" i="1"/>
  <c r="J13" i="1"/>
  <c r="N5" i="2"/>
  <c r="K16" i="1"/>
  <c r="F4" i="2"/>
  <c r="L279" i="1"/>
  <c r="L282" i="1"/>
  <c r="L290" i="1"/>
  <c r="L281" i="1"/>
  <c r="L287" i="1"/>
  <c r="L283" i="1"/>
  <c r="L286" i="1"/>
  <c r="L284" i="1"/>
  <c r="R119" i="2"/>
  <c r="P119" i="2"/>
  <c r="L285" i="1"/>
  <c r="L17" i="1"/>
  <c r="F10" i="2"/>
  <c r="R15" i="2"/>
  <c r="P15" i="2"/>
  <c r="L280" i="1"/>
  <c r="H164" i="2"/>
  <c r="N141" i="1"/>
  <c r="H138" i="2" s="1"/>
  <c r="P138" i="2"/>
  <c r="Q20" i="1"/>
  <c r="K18" i="2"/>
  <c r="D5" i="2"/>
  <c r="Q5" i="2" s="1"/>
  <c r="P9" i="2"/>
  <c r="R9" i="2"/>
  <c r="R191" i="2"/>
  <c r="P191" i="2"/>
  <c r="S18" i="2"/>
  <c r="Q18" i="2"/>
  <c r="N17" i="2"/>
  <c r="E16" i="2"/>
  <c r="J4" i="2"/>
  <c r="O4" i="2" s="1"/>
  <c r="P279" i="1"/>
  <c r="P281" i="1"/>
  <c r="P282" i="1"/>
  <c r="P287" i="1"/>
  <c r="P283" i="1"/>
  <c r="P286" i="1"/>
  <c r="P290" i="1"/>
  <c r="P284" i="1"/>
  <c r="S192" i="2"/>
  <c r="Q192" i="2"/>
  <c r="M97" i="2"/>
  <c r="R97" i="2"/>
  <c r="S191" i="2"/>
  <c r="Q191" i="2"/>
  <c r="R11" i="2"/>
  <c r="P11" i="2"/>
  <c r="D164" i="2"/>
  <c r="Q164" i="2" s="1"/>
  <c r="J141" i="1"/>
  <c r="K7" i="1"/>
  <c r="D16" i="2"/>
  <c r="P288" i="1"/>
  <c r="J13" i="2"/>
  <c r="O13" i="2" s="1"/>
  <c r="P13" i="1"/>
  <c r="R150" i="2"/>
  <c r="P150" i="2"/>
  <c r="L158" i="2"/>
  <c r="L151" i="2"/>
  <c r="L154" i="2"/>
  <c r="P80" i="2"/>
  <c r="R80" i="2"/>
  <c r="S5" i="2"/>
  <c r="L16" i="2"/>
  <c r="T16" i="2" s="1"/>
  <c r="R192" i="2"/>
  <c r="P192" i="2"/>
  <c r="O5" i="2"/>
  <c r="I13" i="2"/>
  <c r="O288" i="1"/>
  <c r="O13" i="1"/>
  <c r="H17" i="2"/>
  <c r="M17" i="2" s="1"/>
  <c r="N16" i="1"/>
  <c r="N19" i="1"/>
  <c r="N7" i="1"/>
  <c r="N284" i="1" s="1"/>
  <c r="T154" i="2" l="1"/>
  <c r="R157" i="1"/>
  <c r="L119" i="2"/>
  <c r="T119" i="2" s="1"/>
  <c r="R83" i="1"/>
  <c r="N291" i="1"/>
  <c r="H16" i="2"/>
  <c r="M16" i="2" s="1"/>
  <c r="P285" i="1"/>
  <c r="J10" i="2"/>
  <c r="O10" i="2" s="1"/>
  <c r="P17" i="1"/>
  <c r="P18" i="2"/>
  <c r="R18" i="2"/>
  <c r="M279" i="1"/>
  <c r="G4" i="2"/>
  <c r="M282" i="1"/>
  <c r="M281" i="1"/>
  <c r="M290" i="1"/>
  <c r="M287" i="1"/>
  <c r="M283" i="1"/>
  <c r="M284" i="1"/>
  <c r="M286" i="1"/>
  <c r="M280" i="1"/>
  <c r="P5" i="2"/>
  <c r="R5" i="2"/>
  <c r="N4" i="2"/>
  <c r="H13" i="2"/>
  <c r="M13" i="2" s="1"/>
  <c r="N288" i="1"/>
  <c r="N13" i="1"/>
  <c r="T158" i="2"/>
  <c r="R161" i="1"/>
  <c r="E4" i="2"/>
  <c r="K279" i="1"/>
  <c r="K282" i="1"/>
  <c r="K290" i="1"/>
  <c r="K287" i="1"/>
  <c r="K281" i="1"/>
  <c r="K283" i="1"/>
  <c r="K284" i="1"/>
  <c r="K286" i="1"/>
  <c r="K280" i="1"/>
  <c r="K291" i="1"/>
  <c r="K17" i="2"/>
  <c r="Q16" i="1"/>
  <c r="Q19" i="1"/>
  <c r="Q7" i="1"/>
  <c r="M164" i="2"/>
  <c r="R164" i="2"/>
  <c r="D10" i="2"/>
  <c r="J17" i="1"/>
  <c r="M291" i="1"/>
  <c r="G16" i="2"/>
  <c r="N279" i="1"/>
  <c r="H4" i="2"/>
  <c r="N287" i="1"/>
  <c r="N282" i="1"/>
  <c r="N281" i="1"/>
  <c r="N283" i="1"/>
  <c r="N290" i="1"/>
  <c r="N286" i="1"/>
  <c r="O285" i="1"/>
  <c r="I10" i="2"/>
  <c r="O17" i="1"/>
  <c r="E13" i="2"/>
  <c r="N13" i="2" s="1"/>
  <c r="K288" i="1"/>
  <c r="K13" i="1"/>
  <c r="M288" i="1"/>
  <c r="G13" i="2"/>
  <c r="M13" i="1"/>
  <c r="T151" i="2"/>
  <c r="R154" i="1"/>
  <c r="M138" i="2"/>
  <c r="H5" i="2"/>
  <c r="M5" i="2" s="1"/>
  <c r="N280" i="1"/>
  <c r="D138" i="2"/>
  <c r="Q138" i="2" s="1"/>
  <c r="J7" i="1"/>
  <c r="R138" i="2"/>
  <c r="L289" i="1"/>
  <c r="F14" i="2"/>
  <c r="Q17" i="2"/>
  <c r="S17" i="2"/>
  <c r="M90" i="2"/>
  <c r="R90" i="2"/>
  <c r="J279" i="1" l="1"/>
  <c r="D4" i="2"/>
  <c r="J281" i="1"/>
  <c r="J287" i="1"/>
  <c r="J282" i="1"/>
  <c r="J290" i="1"/>
  <c r="J283" i="1"/>
  <c r="J286" i="1"/>
  <c r="J284" i="1"/>
  <c r="J280" i="1"/>
  <c r="J291" i="1"/>
  <c r="J288" i="1"/>
  <c r="Q13" i="2"/>
  <c r="S13" i="2"/>
  <c r="Q16" i="2"/>
  <c r="S16" i="2"/>
  <c r="Q291" i="1"/>
  <c r="K16" i="2"/>
  <c r="R153" i="1"/>
  <c r="R12" i="1"/>
  <c r="Q288" i="1"/>
  <c r="K13" i="2"/>
  <c r="Q13" i="1"/>
  <c r="H10" i="2"/>
  <c r="M10" i="2" s="1"/>
  <c r="N285" i="1"/>
  <c r="N17" i="1"/>
  <c r="K285" i="1"/>
  <c r="E10" i="2"/>
  <c r="N10" i="2" s="1"/>
  <c r="K17" i="1"/>
  <c r="M4" i="2"/>
  <c r="D14" i="2"/>
  <c r="J289" i="1"/>
  <c r="P17" i="2"/>
  <c r="R17" i="2"/>
  <c r="L80" i="2"/>
  <c r="T80" i="2" s="1"/>
  <c r="R16" i="1"/>
  <c r="O289" i="1"/>
  <c r="I14" i="2"/>
  <c r="G10" i="2"/>
  <c r="M285" i="1"/>
  <c r="M17" i="1"/>
  <c r="J285" i="1"/>
  <c r="Q279" i="1"/>
  <c r="K4" i="2"/>
  <c r="Q287" i="1"/>
  <c r="Q283" i="1"/>
  <c r="Q281" i="1"/>
  <c r="Q282" i="1"/>
  <c r="Q284" i="1"/>
  <c r="Q290" i="1"/>
  <c r="Q286" i="1"/>
  <c r="Q280" i="1"/>
  <c r="Q4" i="2"/>
  <c r="S4" i="2"/>
  <c r="P289" i="1"/>
  <c r="J14" i="2"/>
  <c r="O14" i="2" s="1"/>
  <c r="L9" i="2" l="1"/>
  <c r="T9" i="2" s="1"/>
  <c r="R8" i="1"/>
  <c r="G14" i="2"/>
  <c r="M289" i="1"/>
  <c r="K10" i="2"/>
  <c r="Q285" i="1"/>
  <c r="Q17" i="1"/>
  <c r="R4" i="2"/>
  <c r="P4" i="2"/>
  <c r="L13" i="2"/>
  <c r="T13" i="2" s="1"/>
  <c r="R13" i="1"/>
  <c r="H14" i="2"/>
  <c r="M14" i="2" s="1"/>
  <c r="N289" i="1"/>
  <c r="P13" i="2"/>
  <c r="R13" i="2"/>
  <c r="R16" i="2"/>
  <c r="P16" i="2"/>
  <c r="L150" i="2"/>
  <c r="T150" i="2" s="1"/>
  <c r="R141" i="1"/>
  <c r="S10" i="2"/>
  <c r="Q10" i="2"/>
  <c r="K289" i="1"/>
  <c r="E14" i="2"/>
  <c r="N14" i="2" s="1"/>
  <c r="P10" i="2" l="1"/>
  <c r="R10" i="2"/>
  <c r="L138" i="2"/>
  <c r="T138" i="2" s="1"/>
  <c r="R7" i="1"/>
  <c r="L10" i="2"/>
  <c r="T10" i="2" s="1"/>
  <c r="R17" i="1"/>
  <c r="L5" i="2"/>
  <c r="T5" i="2" s="1"/>
  <c r="K14" i="2"/>
  <c r="Q289" i="1"/>
  <c r="S14" i="2"/>
  <c r="Q14" i="2"/>
  <c r="R279" i="1" l="1"/>
  <c r="L4" i="2"/>
  <c r="T4" i="2" s="1"/>
  <c r="R282" i="1"/>
  <c r="R281" i="1"/>
  <c r="R287" i="1"/>
  <c r="R283" i="1"/>
  <c r="R286" i="1"/>
  <c r="R290" i="1"/>
  <c r="R291" i="1"/>
  <c r="R288" i="1"/>
  <c r="R284" i="1"/>
  <c r="L14" i="2"/>
  <c r="T14" i="2" s="1"/>
  <c r="R289" i="1"/>
  <c r="P14" i="2"/>
  <c r="R14" i="2"/>
  <c r="R285" i="1"/>
  <c r="R280" i="1"/>
</calcChain>
</file>

<file path=xl/sharedStrings.xml><?xml version="1.0" encoding="utf-8"?>
<sst xmlns="http://schemas.openxmlformats.org/spreadsheetml/2006/main" count="1370" uniqueCount="451">
  <si>
    <t>Table  1.7. Population, GDP and National Health Expenditures (PPP international dollars), by Country: 1995-2009</t>
  </si>
  <si>
    <t>REGION/COUNTRY</t>
  </si>
  <si>
    <t>INDEX</t>
  </si>
  <si>
    <t>COUNTRY CODE</t>
  </si>
  <si>
    <t>COUNTRY SIZE</t>
  </si>
  <si>
    <t>Total expenditure on health (PPP international $ in billions)</t>
  </si>
  <si>
    <t>NOTES</t>
  </si>
  <si>
    <t>Population (thousands)</t>
  </si>
  <si>
    <t>Gross national income (PPP international $ in billions)</t>
  </si>
  <si>
    <t>1995</t>
  </si>
  <si>
    <t>2000</t>
  </si>
  <si>
    <t>2005</t>
  </si>
  <si>
    <t>2008</t>
  </si>
  <si>
    <t>2009</t>
  </si>
  <si>
    <t>WORLD</t>
  </si>
  <si>
    <t>More developed regions</t>
  </si>
  <si>
    <t>United States</t>
  </si>
  <si>
    <t>Other G7 nations</t>
  </si>
  <si>
    <t>[A]</t>
  </si>
  <si>
    <t>Other OECD not in G7 or in less developed regions (n=22)</t>
  </si>
  <si>
    <t>[B]</t>
  </si>
  <si>
    <t>All other developed regions (n=27)</t>
  </si>
  <si>
    <t>[C]</t>
  </si>
  <si>
    <t>Less developed regions</t>
  </si>
  <si>
    <t>Least developed countries (n=48)</t>
  </si>
  <si>
    <t>[D]</t>
  </si>
  <si>
    <t>OECD (n=5)</t>
  </si>
  <si>
    <t>[E]</t>
  </si>
  <si>
    <t>Less developed regions, excluding least developed countries</t>
  </si>
  <si>
    <t>[F]</t>
  </si>
  <si>
    <t>Less developed regions, excluding China</t>
  </si>
  <si>
    <t>[G]</t>
  </si>
  <si>
    <t>BRIC nations</t>
  </si>
  <si>
    <t>[H]</t>
  </si>
  <si>
    <t>Sub-Saharan Africa</t>
  </si>
  <si>
    <t>[I]</t>
  </si>
  <si>
    <t>AFRICA</t>
  </si>
  <si>
    <t>Eastern Africa (n=19)</t>
  </si>
  <si>
    <t>Burundi</t>
  </si>
  <si>
    <t>Comoros</t>
  </si>
  <si>
    <t>Djibouti</t>
  </si>
  <si>
    <t>Eritrea</t>
  </si>
  <si>
    <t>Ethiopia</t>
  </si>
  <si>
    <t>Kenya</t>
  </si>
  <si>
    <t>Madagascar</t>
  </si>
  <si>
    <t>Malawi</t>
  </si>
  <si>
    <t>Mauritius</t>
  </si>
  <si>
    <t>Mayotte</t>
  </si>
  <si>
    <t>Mozambique</t>
  </si>
  <si>
    <t>Réunion</t>
  </si>
  <si>
    <t>Rwanda</t>
  </si>
  <si>
    <t>Seychelles</t>
  </si>
  <si>
    <t>Somalia</t>
  </si>
  <si>
    <t>Uganda</t>
  </si>
  <si>
    <t>United Republic of Tanzania</t>
  </si>
  <si>
    <t>Zambia</t>
  </si>
  <si>
    <t>Zimbabwe</t>
  </si>
  <si>
    <t>Middle Africa (n=9)</t>
  </si>
  <si>
    <t>Angola</t>
  </si>
  <si>
    <t>Cameroon</t>
  </si>
  <si>
    <t>Central African Republic</t>
  </si>
  <si>
    <t>Chad</t>
  </si>
  <si>
    <t>Congo</t>
  </si>
  <si>
    <t>Democratic Republic of the Congo</t>
  </si>
  <si>
    <t>Equatorial Guinea</t>
  </si>
  <si>
    <t>Gabon</t>
  </si>
  <si>
    <t>Sao Tome and Principe</t>
  </si>
  <si>
    <t>Northern Africa (n=7)</t>
  </si>
  <si>
    <t>Algeria</t>
  </si>
  <si>
    <t>Egypt</t>
  </si>
  <si>
    <t>Libyan Arab Jamahiriya</t>
  </si>
  <si>
    <t>Morocco</t>
  </si>
  <si>
    <t>Sudan</t>
  </si>
  <si>
    <t>Tunisia</t>
  </si>
  <si>
    <t>Western Sahara</t>
  </si>
  <si>
    <t>Southern Africa (n=5)</t>
  </si>
  <si>
    <t>Botswana</t>
  </si>
  <si>
    <t>Lesotho</t>
  </si>
  <si>
    <t>Namibia</t>
  </si>
  <si>
    <t>South Africa</t>
  </si>
  <si>
    <t>Swaziland</t>
  </si>
  <si>
    <t>Western Africa (n=17)</t>
  </si>
  <si>
    <t>Benin</t>
  </si>
  <si>
    <t>Burkina Faso</t>
  </si>
  <si>
    <t>Cape Verde</t>
  </si>
  <si>
    <t>Cote d'Ivoire</t>
  </si>
  <si>
    <t>Gambia</t>
  </si>
  <si>
    <t>Ghana</t>
  </si>
  <si>
    <t>Guinea</t>
  </si>
  <si>
    <t>Guinea-Bissau</t>
  </si>
  <si>
    <t>Liberia</t>
  </si>
  <si>
    <t>Mali</t>
  </si>
  <si>
    <t>Mauritania</t>
  </si>
  <si>
    <t>Niger</t>
  </si>
  <si>
    <t>Nigeria</t>
  </si>
  <si>
    <t>Saint Helena</t>
  </si>
  <si>
    <t>Senegal</t>
  </si>
  <si>
    <t>Sierra Leone</t>
  </si>
  <si>
    <t>Togo</t>
  </si>
  <si>
    <t>ASIA</t>
  </si>
  <si>
    <t>Eastern Asia</t>
  </si>
  <si>
    <t>China</t>
  </si>
  <si>
    <t>China, Hong Kong SAR</t>
  </si>
  <si>
    <t>China, Macao SAR</t>
  </si>
  <si>
    <t>Democratic People's Republic of Korea</t>
  </si>
  <si>
    <t>Japan</t>
  </si>
  <si>
    <t>Mongolia</t>
  </si>
  <si>
    <t>Republic of Korea</t>
  </si>
  <si>
    <t>Other non-specified areas, Eastern Asia</t>
  </si>
  <si>
    <t>South-Central Asia</t>
  </si>
  <si>
    <t>Central Asia</t>
  </si>
  <si>
    <t>Kazakhstan</t>
  </si>
  <si>
    <t>Kyrgyzstan</t>
  </si>
  <si>
    <t>Tajikistan</t>
  </si>
  <si>
    <t>Turkmenistan</t>
  </si>
  <si>
    <t>Uzbekistan</t>
  </si>
  <si>
    <t>Southern Asia</t>
  </si>
  <si>
    <t>Afghanistan</t>
  </si>
  <si>
    <t>Bangladesh</t>
  </si>
  <si>
    <t>Bhutan</t>
  </si>
  <si>
    <t>India</t>
  </si>
  <si>
    <t>Iran (Islamic Republic of)</t>
  </si>
  <si>
    <t>Maldives</t>
  </si>
  <si>
    <t>Nepal</t>
  </si>
  <si>
    <t>Pakistan</t>
  </si>
  <si>
    <t>Sri Lanka</t>
  </si>
  <si>
    <t>South-Eastern Asia</t>
  </si>
  <si>
    <t>Brunei Darussalam</t>
  </si>
  <si>
    <t>Cambodia</t>
  </si>
  <si>
    <t>Indonesia</t>
  </si>
  <si>
    <t>Lao People's Democratic Republic</t>
  </si>
  <si>
    <t>Malaysia</t>
  </si>
  <si>
    <t>Myanmar</t>
  </si>
  <si>
    <t>Philippines</t>
  </si>
  <si>
    <t>Singapore</t>
  </si>
  <si>
    <t>Thailand</t>
  </si>
  <si>
    <t>Timor-Leste</t>
  </si>
  <si>
    <t>NR</t>
  </si>
  <si>
    <t>Viet Nam</t>
  </si>
  <si>
    <t>Western Asia</t>
  </si>
  <si>
    <t>Armenia</t>
  </si>
  <si>
    <t>Azerbaijan</t>
  </si>
  <si>
    <t>Bahrain</t>
  </si>
  <si>
    <t>Cyprus</t>
  </si>
  <si>
    <t>Georgia</t>
  </si>
  <si>
    <t>Iraq</t>
  </si>
  <si>
    <t>Israel</t>
  </si>
  <si>
    <t>Jordan</t>
  </si>
  <si>
    <t>Kuwait</t>
  </si>
  <si>
    <t>Lebanon</t>
  </si>
  <si>
    <t>Palestinian Territory (Occupied)</t>
  </si>
  <si>
    <t>Oman</t>
  </si>
  <si>
    <t>Qatar</t>
  </si>
  <si>
    <t>Saudi Arabia</t>
  </si>
  <si>
    <t>Syrian Arab Republic</t>
  </si>
  <si>
    <t>Turkey</t>
  </si>
  <si>
    <t>United Arab Emirates</t>
  </si>
  <si>
    <t>Yemen</t>
  </si>
  <si>
    <t>EUROPE</t>
  </si>
  <si>
    <t>Eastern Europe</t>
  </si>
  <si>
    <t>Belarus</t>
  </si>
  <si>
    <t>Bulgaria</t>
  </si>
  <si>
    <t>Czech Republic</t>
  </si>
  <si>
    <t>Hungary</t>
  </si>
  <si>
    <t>Poland</t>
  </si>
  <si>
    <t>Republic of Moldova</t>
  </si>
  <si>
    <t>Romania</t>
  </si>
  <si>
    <t>Russian Federation</t>
  </si>
  <si>
    <t>Slovakia</t>
  </si>
  <si>
    <t>Ukraine</t>
  </si>
  <si>
    <t>Northern Europe</t>
  </si>
  <si>
    <t>Channel Islands</t>
  </si>
  <si>
    <t>Denmark</t>
  </si>
  <si>
    <t>Estonia</t>
  </si>
  <si>
    <t>Faeroe Islands</t>
  </si>
  <si>
    <t>Finland</t>
  </si>
  <si>
    <t>Iceland</t>
  </si>
  <si>
    <t>Ireland</t>
  </si>
  <si>
    <t>Isle of Man</t>
  </si>
  <si>
    <t>Latvia</t>
  </si>
  <si>
    <t>Lithuania</t>
  </si>
  <si>
    <t>Norway</t>
  </si>
  <si>
    <t>Sweden</t>
  </si>
  <si>
    <t>United Kingdom</t>
  </si>
  <si>
    <t>Southern Europe</t>
  </si>
  <si>
    <t>Albania</t>
  </si>
  <si>
    <t>Andorra</t>
  </si>
  <si>
    <t>Bosnia and Herzegovina</t>
  </si>
  <si>
    <t>Croatia</t>
  </si>
  <si>
    <t>Gibraltar</t>
  </si>
  <si>
    <t>Greece</t>
  </si>
  <si>
    <t>Holy See</t>
  </si>
  <si>
    <t>Italy</t>
  </si>
  <si>
    <t>Malta</t>
  </si>
  <si>
    <t>Montenegro</t>
  </si>
  <si>
    <t>Portugal</t>
  </si>
  <si>
    <t>San Marino</t>
  </si>
  <si>
    <t>Serbia</t>
  </si>
  <si>
    <t>Slovenia</t>
  </si>
  <si>
    <t>Spain</t>
  </si>
  <si>
    <t>Former Yugoslav Republic of Macedonia</t>
  </si>
  <si>
    <t>Western Europe</t>
  </si>
  <si>
    <t>Austria</t>
  </si>
  <si>
    <t>Belgium</t>
  </si>
  <si>
    <t>France</t>
  </si>
  <si>
    <t>Germany</t>
  </si>
  <si>
    <t>Liechtenstein</t>
  </si>
  <si>
    <t>Luxembourg</t>
  </si>
  <si>
    <t>Monaco</t>
  </si>
  <si>
    <t>Netherlands</t>
  </si>
  <si>
    <t>Switzerland</t>
  </si>
  <si>
    <t>LATIN AMERICA AND THE CARIBBEAN</t>
  </si>
  <si>
    <t>Caribbean</t>
  </si>
  <si>
    <t>Anguilla</t>
  </si>
  <si>
    <t>Antigua and Barbuda</t>
  </si>
  <si>
    <t>Aruba</t>
  </si>
  <si>
    <t>Bahamas</t>
  </si>
  <si>
    <t>Barbados</t>
  </si>
  <si>
    <t>British Virgin Islands</t>
  </si>
  <si>
    <t>Cayman Islands</t>
  </si>
  <si>
    <t>Cuba</t>
  </si>
  <si>
    <t>Dominica</t>
  </si>
  <si>
    <t>Dominican Republic</t>
  </si>
  <si>
    <t>Grenada</t>
  </si>
  <si>
    <t>Guadeloupe</t>
  </si>
  <si>
    <t>Haiti</t>
  </si>
  <si>
    <t>Jamaica</t>
  </si>
  <si>
    <t>Martinique</t>
  </si>
  <si>
    <t>Montserrat</t>
  </si>
  <si>
    <t>Netherlands Antilles</t>
  </si>
  <si>
    <t>Puerto Rico</t>
  </si>
  <si>
    <t>Saint Kitts and Nevis</t>
  </si>
  <si>
    <t>Saint Lucia</t>
  </si>
  <si>
    <t>Saint Vincent and the Grenadines</t>
  </si>
  <si>
    <t>Trinidad and Tobago</t>
  </si>
  <si>
    <t>Turks and Caicos Islands</t>
  </si>
  <si>
    <t>United States Virgin Islands</t>
  </si>
  <si>
    <t>Central America</t>
  </si>
  <si>
    <t>Belize</t>
  </si>
  <si>
    <t>Costa Rica</t>
  </si>
  <si>
    <t>El Salvador</t>
  </si>
  <si>
    <t>Guatemala</t>
  </si>
  <si>
    <t>Honduras</t>
  </si>
  <si>
    <t>Mexico</t>
  </si>
  <si>
    <t>Nicaragua</t>
  </si>
  <si>
    <t>Panama</t>
  </si>
  <si>
    <t>South America</t>
  </si>
  <si>
    <t>Argentina</t>
  </si>
  <si>
    <t>Bolivia (Plurinational State of)</t>
  </si>
  <si>
    <t>Brazil</t>
  </si>
  <si>
    <t>Chile</t>
  </si>
  <si>
    <t>Colombia</t>
  </si>
  <si>
    <t>Ecuador</t>
  </si>
  <si>
    <t>Falkland Islands (Malvinas)</t>
  </si>
  <si>
    <t>French Guiana</t>
  </si>
  <si>
    <t>Guyana</t>
  </si>
  <si>
    <t>Paraguay</t>
  </si>
  <si>
    <t>Peru</t>
  </si>
  <si>
    <t>Suriname</t>
  </si>
  <si>
    <t>Uruguay</t>
  </si>
  <si>
    <t>Venezuela</t>
  </si>
  <si>
    <t>NORTHERN AMERICA</t>
  </si>
  <si>
    <t>Bermuda</t>
  </si>
  <si>
    <t>Canada</t>
  </si>
  <si>
    <t>Greenland</t>
  </si>
  <si>
    <t>Saint Pierre and Miquelon</t>
  </si>
  <si>
    <t>United States of America</t>
  </si>
  <si>
    <t>OCEANIA</t>
  </si>
  <si>
    <t>Australia/New Zealand</t>
  </si>
  <si>
    <t>Australia</t>
  </si>
  <si>
    <t>New Zealand</t>
  </si>
  <si>
    <t>Melanesia</t>
  </si>
  <si>
    <t>Fiji</t>
  </si>
  <si>
    <t>New Caledonia</t>
  </si>
  <si>
    <t>Papua New Guinea</t>
  </si>
  <si>
    <t>Solomon Islands</t>
  </si>
  <si>
    <t>Vanuatu</t>
  </si>
  <si>
    <t>Micronesia</t>
  </si>
  <si>
    <t>Guam</t>
  </si>
  <si>
    <t>Kiribati</t>
  </si>
  <si>
    <t>Marshall Islands</t>
  </si>
  <si>
    <t>Micronesia (Federated States of)</t>
  </si>
  <si>
    <t>Nauru</t>
  </si>
  <si>
    <t>Northern Mariana Islands</t>
  </si>
  <si>
    <t>Palau</t>
  </si>
  <si>
    <t>Polynesia</t>
  </si>
  <si>
    <t>American Samoa</t>
  </si>
  <si>
    <t>Cook Islands</t>
  </si>
  <si>
    <t>French Polynesia</t>
  </si>
  <si>
    <t>Niue</t>
  </si>
  <si>
    <t>Samoa</t>
  </si>
  <si>
    <t>Tokelau</t>
  </si>
  <si>
    <t>Tonga</t>
  </si>
  <si>
    <t>Tuvalu</t>
  </si>
  <si>
    <t>Wallis and Futuna Islands</t>
  </si>
  <si>
    <t>Percentage of World Total</t>
  </si>
  <si>
    <t>Notes</t>
  </si>
  <si>
    <t>[J]</t>
  </si>
  <si>
    <t>[K]</t>
  </si>
  <si>
    <t>[L]</t>
  </si>
  <si>
    <t>Update:</t>
  </si>
  <si>
    <t>Note:</t>
  </si>
  <si>
    <t>Figures in bold italics estimated by author using sources and methods describes in Notes. All other figures are reported in sources shown.</t>
  </si>
  <si>
    <t>Notes:</t>
  </si>
  <si>
    <t>Includes Japan, Germany, UK, France, Italy, and Canada.</t>
  </si>
  <si>
    <t>Includes Australia, Austria, Belgium, Chile, Czech Republic, Denmark, Estonia, Finland, Greece, Hungary, Iceland, Ireland, Israel, Republic of Korea, Luxemborg, Mexico, Netherlands, New Zealand, Norway, Poland, Portugal, Slovak Republic, Slovenia, Spain, Sweden, Switzerland and Turkey.</t>
  </si>
  <si>
    <r>
      <t xml:space="preserve">Under the U.N. definition, </t>
    </r>
    <r>
      <rPr>
        <i/>
        <sz val="8"/>
        <rFont val="News Gothic Condensed"/>
      </rPr>
      <t xml:space="preserve">more developed </t>
    </r>
    <r>
      <rPr>
        <sz val="8"/>
        <rFont val="News Gothic Condensed"/>
        <family val="2"/>
      </rPr>
      <t>regions comprise Europe, Northern America, Australia/New Zealand and Japan. The 27 countries included in this category include all countries not otherwise accounted for in Eastern Europe (Belarus, Bulgaria, Republic of Moldava, Romania, Russian Federation, and Ukraine), Northern Europe (Channel Islands, Faeore Islands, Isle of Man, Latvia, and Lithuania), Southern Europe (Albania, Andorra, Bosnia and Herzegovina, Croatia, Gibraltar, Holy See, Mala, Montenegro, San Marino, Serbia, and former Yugoslav Republic of Macedonia), Western Europe (Liechtenstein and Monaco), and North America (Bermuda, Greenland and Saint Pierre and Miquelon).</t>
    </r>
  </si>
  <si>
    <r>
      <t>Under the U.N. definition, the 48</t>
    </r>
    <r>
      <rPr>
        <i/>
        <sz val="8"/>
        <rFont val="News Gothic Condensed"/>
      </rPr>
      <t xml:space="preserve"> least developed </t>
    </r>
    <r>
      <rPr>
        <sz val="8"/>
        <rFont val="News Gothic Condensed"/>
        <family val="2"/>
      </rPr>
      <t xml:space="preserve">countries include 13 in Eastern Africa (Burundi, Comoros, Djibouti, Eritrea, Ethiopia, Madagascar, Malawi, Mozambique, Rwanda, Somalia, Uganda, United Republic of Tanzania, and Zambia), 6 in Middle Africa (Angola, Central African Republic, Chad, Democratic Republic of the Congo, Equitorial Guinea,   Sao Tome and Principe) 1 in Northern Africa (Sudan), 1 in Southern Africa ( Lesotho), 12 in Western Africa (Benin, Burkina Faso, Gambia, Guinea, Guinea Bissau, Liberia, Mali, Mauritania, Niger, Senegal, Sierra Leone, and Togo), 4 in Southern Asia (Afghanistan, Bangladesh, Bhutan, and Nepal) 4 in South-Eastern Asia (Cambodia,  Lao People's Democratic Republic, Myanmar, and Timor-Leste), 1 in Western Asia (Yemen),  5 in Oceania (Kiribati, Samoa, Solomon Islands, Tuvalu, Vanuatu) plus 1 in Latin America and the Caribbean (Haiti). </t>
    </r>
  </si>
  <si>
    <t>This includes the 5 OECD countries in less developed continents, including 3 in Asia (Korea, Israel and Turkey) and 2 in Latin American and Caribbean (Mexico and Chile).</t>
  </si>
  <si>
    <r>
      <t xml:space="preserve"> Under the U.N. definition,</t>
    </r>
    <r>
      <rPr>
        <i/>
        <sz val="8"/>
        <rFont val="News Gothic Condensed"/>
      </rPr>
      <t xml:space="preserve"> less developed</t>
    </r>
    <r>
      <rPr>
        <sz val="8"/>
        <rFont val="News Gothic Condensed"/>
        <family val="2"/>
      </rPr>
      <t xml:space="preserve"> regions comprise all regions of Africa, Asia (excluding Japan), Latin America and the Caribbean plus Melanesia, Micronesia and Polynesia. The category shown includes this group excluding those in the </t>
    </r>
    <r>
      <rPr>
        <i/>
        <sz val="8"/>
        <rFont val="News Gothic Condensed"/>
      </rPr>
      <t xml:space="preserve">least developed </t>
    </r>
    <r>
      <rPr>
        <sz val="8"/>
        <rFont val="News Gothic Condensed"/>
        <family val="2"/>
      </rPr>
      <t>countries and OECD countries within less developed regions.</t>
    </r>
  </si>
  <si>
    <t>China includes Hong Kong SAR and Macao SAR.</t>
  </si>
  <si>
    <t>Includes Brazil, Russian Federation, India and China (inclusive of Hong Kong and Macao SAR).</t>
  </si>
  <si>
    <t>According to U.N. definitions, Sub-Saharan Africa refers to all of Africa except Northern Africa, with the Sudan included in sub-Saharan Africa.</t>
  </si>
  <si>
    <t>All figures represent the estimated total population, as reported in [S2].</t>
  </si>
  <si>
    <t xml:space="preserve">With the exception of estimates in  bold-face italics, all figures represent gross national income calculated in international dollars using the purchasing power parity (PPP) exchange for the overall economy (each international dollar has been set equal to 1 U.S. dollar); 2008 is the latest year for which figures are reported. All figures have been calculated using the population totals shown and per capita GDP figures reported in [S1]. Figures in bold-faced italics are calculated from per capita GDP estimated by author using assumptions detailed in [S1]. </t>
  </si>
  <si>
    <t xml:space="preserve">All figures represent national health expenditures (NHE) calculated in international dollars using the purchasing power parity (PPP) exchange for the overall economy in current prices.  All figures have been calculated using the population totals shown and per capita health expenditure figures reported in [S2].  Health spending data are harmonized by WHO for international  comparability; they are not necessarily the official statistics of Member States, which may use alternative methods.  </t>
  </si>
  <si>
    <t xml:space="preserve">Source: </t>
  </si>
  <si>
    <t>[S1]</t>
  </si>
  <si>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1.7.1. Per Capita GDP and National Health Expenditures (PPP international dollars), Index per Capita (U.S.=100) and Thirteen-Year Annual Growth Rate, by Country: 1995-2009</t>
    </r>
    <r>
      <rPr>
        <sz val="8"/>
        <rFont val="News Gothic Condensed"/>
      </rPr>
      <t>. Durham: Duke University, November 13, 2011.</t>
    </r>
  </si>
  <si>
    <t>[S2]</t>
  </si>
  <si>
    <r>
      <rPr>
        <b/>
        <sz val="8"/>
        <color theme="1"/>
        <rFont val="News Gothic Condensed"/>
      </rPr>
      <t>United Nations, Department of Economic and Social Affairs, Population Division</t>
    </r>
    <r>
      <rPr>
        <sz val="8"/>
        <color theme="1"/>
        <rFont val="News Gothic Condensed"/>
      </rPr>
      <t xml:space="preserve">. File 1: Total population (both sexes combined) by major area, region and country, annually for 1950-2100 (thousands) in </t>
    </r>
    <r>
      <rPr>
        <i/>
        <sz val="8"/>
        <color theme="1"/>
        <rFont val="News Gothic Condensed"/>
      </rPr>
      <t>World Population Prospects: The 2010 Revision</t>
    </r>
    <r>
      <rPr>
        <sz val="8"/>
        <color theme="1"/>
        <rFont val="News Gothic Condensed"/>
      </rPr>
      <t>, CD-ROM Edition. Available at: http://esa.un.org/unpd/wpp/Excel-Data/population.htm (accessed November 3, 2011).</t>
    </r>
  </si>
  <si>
    <t>Linked Tables: Table 1.7.1</t>
  </si>
  <si>
    <t>Table  1.7.1. Per Capita GDP and National Health Expenditures (PPP international dollars), Index per Capita (U.S.=100) and Thirteen-Year Annual Growth Rate, by Country: 1995-2009</t>
  </si>
  <si>
    <t>GROSS NATIONAL INCOME PER CAPITA (PPP INTERNATIONAL $)</t>
  </si>
  <si>
    <t>PER CAPITA TOTAL EXPENDITURE ON HEALTH (PPP INTERNATIONAL $)</t>
  </si>
  <si>
    <t>HEALTH SHARE OF GNI</t>
  </si>
  <si>
    <t>CAGR IN PER CAPITA AMOUNTS, 1995-08</t>
  </si>
  <si>
    <t>PER CAPITA INDEX, (US = 100%)</t>
  </si>
  <si>
    <t>GNI</t>
  </si>
  <si>
    <t>NHE</t>
  </si>
  <si>
    <t>GNI, 2008</t>
  </si>
  <si>
    <t>NHE, 2009</t>
  </si>
  <si>
    <t>Other G7 nations (n=6)</t>
  </si>
  <si>
    <t>All other more developed regions (n=27)</t>
  </si>
  <si>
    <t>Less developed countries</t>
  </si>
  <si>
    <t>All other less developed countries</t>
  </si>
  <si>
    <t>Eastern Africa</t>
  </si>
  <si>
    <t>Middle Africa</t>
  </si>
  <si>
    <t>Northern Africa</t>
  </si>
  <si>
    <t>Southern Africa</t>
  </si>
  <si>
    <t>Western Africa</t>
  </si>
  <si>
    <t>Faeroe Islands (part of Kingdom of Denmark)</t>
  </si>
  <si>
    <t>Isle of Man (British crown dependency)</t>
  </si>
  <si>
    <t>Gibraltar (territory of UK)</t>
  </si>
  <si>
    <t>Holy See (Vatican City)</t>
  </si>
  <si>
    <t>[M]</t>
  </si>
  <si>
    <t>Anguilla (territory of UK)</t>
  </si>
  <si>
    <t>Aruba (part of the Kingdom of Netherlands)</t>
  </si>
  <si>
    <t>British Virgin Islands (territory of the UK)</t>
  </si>
  <si>
    <t>Cayman Islands (territory of the UK)</t>
  </si>
  <si>
    <t>Montserrat (territory of the UK)</t>
  </si>
  <si>
    <t>Puerto Rico (territory of the U.S.)</t>
  </si>
  <si>
    <t>Turks and Caicos Islands (territory of the UK)</t>
  </si>
  <si>
    <t>U.S. Virgin Islands (territory of the U.S.)</t>
  </si>
  <si>
    <t>Falkland Islands (Malvinas) (territory of the UK)</t>
  </si>
  <si>
    <t>Bermuda (territory of the UK)</t>
  </si>
  <si>
    <t>[N]</t>
  </si>
  <si>
    <t>Greenland (part of Kingdom of Denmark)</t>
  </si>
  <si>
    <t>[O]</t>
  </si>
  <si>
    <t>Saint Pierre &amp; Miquelon (territorial collectivity of France)</t>
  </si>
  <si>
    <t>[P]</t>
  </si>
  <si>
    <t>New Caledonia (territory of France)</t>
  </si>
  <si>
    <t>Guam (territory of the U.S.)</t>
  </si>
  <si>
    <t>American Samoa (territory of the U.S.)</t>
  </si>
  <si>
    <t>French Polynesia (overseas lands of France)</t>
  </si>
  <si>
    <t>Tokelau (Territory of New Zealand)</t>
  </si>
  <si>
    <t>Wallis and Futuna Islands (collectivity of France)</t>
  </si>
  <si>
    <t>[Q]</t>
  </si>
  <si>
    <t>[R]</t>
  </si>
  <si>
    <t>[S]</t>
  </si>
  <si>
    <t>[T]</t>
  </si>
  <si>
    <t>Reported figure for NHE in 1995 = $0, an amount assumed to be erroneous. The figure was imputed as described in [L].</t>
  </si>
  <si>
    <t>For statistical purposes, WHO estimates of GNI per capita exclude Hong Kong and Macao. Therefore, figures for these Special Administrative Regions have been calculated using CIA estimates reported in [P2].</t>
  </si>
  <si>
    <t>Reported figure for NHE in 1995 = $9; in 2000=$11, in 2005=$14, in 2009=$18; these amounts were assumed to be erroneous in the context of the 2009 figure of $3,165. The remaiening NHE figures were imputed from the regional average NHE estimate assuming that Andorra's rate of increase in NHE matched the regional average. Consequently, the calculated health share of GINI derived from the imputed per capita GNI and NHE figures is somewhat higher than the regional average.</t>
  </si>
  <si>
    <t>Because the Holy See is fully surrounded by Italy and no GDP per capita estimates are provided by WHO or CIA, figures were imputed assuming per capita GDP and NHE is identical to Italy's.</t>
  </si>
  <si>
    <t>Because the North America regional average is dominated by the U.S. and Bermuda is a territory of the United Kingdom, the health share of GNI was imputed using figures from United Kingdom.</t>
  </si>
  <si>
    <t>Because the North America regional average is dominated by the U.S. and Greenland is part of the Kingdom of Denmark, the health share of GNI was imputed using figures from Denmark.</t>
  </si>
  <si>
    <t>Because the North America regional average is dominated by the U.S. and Saint Pierre and Miquelon is a territory of France, the health share of GNI was imputed using figures from France.</t>
  </si>
  <si>
    <t xml:space="preserve">With the exception of estimates in  bold-face italics, all figures represent gross national income per capita calculated in international dollars using the purchasing power parity (PPP) exchange for the overall economy, as reported in [S4]. Note that these estimates reported by WHO are taken from the World Bank's World Development Indicator. (each international dollar has been set equal to 1 U.S. dollar); 2008 is the latest year for which figures are reported by WHO. Figures in bold-faced italics calculated by author using the following rules: 1) when no per capita GNI/GDP figures were reported by WHO or CIA for any of the four years shown, each country was assigned the weighted average GNI per capita for the region. 2) When no per capita GNI/GDP figures were reported by WHO for any of the four years shown, but an estimate of GDP per capita was available from CIA, missing figures were imputed from a comparator country assuming the ratio of GDP per capita between the two countries was the same as in the available comparison year reported in [P2]. In most cases, the comparator country is a neighboring country within the region, but for island nations, the comparator nation selected was the one with the largest GNI in the region. 3) In years for which per capita GDP is not reported by WHO but when per capita GDP figures were reported by WHO for any other year, missing figures were imputed using the following formula:  Country Per Capita GDPYear X = (Regional Per Capita GDPYear X) x (Country Per Capita GDPYear Y)/(Regional Per Capita GDPYear Y), where Y is the closest year with reported data. </t>
  </si>
  <si>
    <t>With the exception of estimates in  bold-face, all figures represent per capita national health expenditures (NHE) calculated in international dollars using the purchasing power parity (PPP) exchange for the overall economy in current prices, as reported in [S3].  Data are harmonized by WHO for international  comparability; they are not necessarily the official statistics of Member States, which may use alternative methods.  Regional aggregates have been calculated from aggregate health expenditures and GNI totals reported in [S1]. All imputed figures shown in bold-face italics have been calculated as follows: Per Capita Total Expenditure on Health = Gross National Income per Capita x Health Share of GNI.</t>
  </si>
  <si>
    <t xml:space="preserve"> With the exception of selected imputed figures shown in bold-face italics, all figures have been calculated as follows: Health Share of GNI = (Per Capita Total Expenditure on Health) / (Gross National Income per Capita). In countries for which both GNI and per capita health spending were imputed (shown in bold-face italics), the health share of GNI was imputed using the regional average or comparator country as described in note [Q].</t>
  </si>
  <si>
    <r>
      <t>All figures represent compound annual growth rate calculated using the following illustration:  CAGR</t>
    </r>
    <r>
      <rPr>
        <vertAlign val="subscript"/>
        <sz val="8"/>
        <rFont val="News Gothic Condensed"/>
      </rPr>
      <t>GNI</t>
    </r>
    <r>
      <rPr>
        <sz val="8"/>
        <rFont val="News Gothic Condensed"/>
        <family val="2"/>
      </rPr>
      <t xml:space="preserve"> = ((GNI</t>
    </r>
    <r>
      <rPr>
        <vertAlign val="subscript"/>
        <sz val="8"/>
        <rFont val="News Gothic Condensed"/>
      </rPr>
      <t>2008</t>
    </r>
    <r>
      <rPr>
        <sz val="8"/>
        <rFont val="News Gothic Condensed"/>
        <family val="2"/>
      </rPr>
      <t>/GNI</t>
    </r>
    <r>
      <rPr>
        <vertAlign val="subscript"/>
        <sz val="8"/>
        <rFont val="News Gothic Condensed"/>
      </rPr>
      <t>1995</t>
    </r>
    <r>
      <rPr>
        <sz val="8"/>
        <rFont val="News Gothic Condensed"/>
        <family val="2"/>
      </rPr>
      <t>)</t>
    </r>
    <r>
      <rPr>
        <vertAlign val="superscript"/>
        <sz val="8"/>
        <rFont val="News Gothic Condensed"/>
      </rPr>
      <t>(1/13)</t>
    </r>
    <r>
      <rPr>
        <sz val="8"/>
        <rFont val="News Gothic Condensed"/>
        <family val="2"/>
      </rPr>
      <t>-1)</t>
    </r>
  </si>
  <si>
    <t>Parameters:</t>
  </si>
  <si>
    <t>[P1]</t>
  </si>
  <si>
    <t>Regional Averages Used for Imputation of GNP per Capita, Per Capita Expenditure on Health and Health Share of GDP</t>
  </si>
  <si>
    <t>Region</t>
  </si>
  <si>
    <t>Gross national income per capita (PPP international $)</t>
  </si>
  <si>
    <t>Per capita total expenditure on health (PPP international $)</t>
  </si>
  <si>
    <t>Health share of GNI</t>
  </si>
  <si>
    <t>Population-Weighted Average Excluding All Imputed Estimates [P1a]</t>
  </si>
  <si>
    <t>North America</t>
  </si>
  <si>
    <t>[P1a]</t>
  </si>
  <si>
    <t>For each year shown, weighted averages are calculated using only countries for which data are reported by WHO. These estimates are based on aggregate population, GNI and health expenditure figures reported in [S2]. Estimates of health share of GNI are calculated by dividing aggregate reported health spending by aggregated reported GNI. The figures shown in [P1] differ from those in the main table above because the latter includes all imputed estimates for all nations in every region.</t>
  </si>
  <si>
    <t>[P2]</t>
  </si>
  <si>
    <t>Country-Specific Values Used for Imputation of GNP per Capita</t>
  </si>
  <si>
    <t>Year</t>
  </si>
  <si>
    <t>GDP per Capita (PPP)</t>
  </si>
  <si>
    <t>Source</t>
  </si>
  <si>
    <t>Regional comparator: Morocco</t>
  </si>
  <si>
    <t>[S4]</t>
  </si>
  <si>
    <t>Regional comparator: Cape Verde</t>
  </si>
  <si>
    <t>People's Democratic Republic of Korea</t>
  </si>
  <si>
    <t>Data are in 2010 US dollars</t>
  </si>
  <si>
    <t>Hong Kong SAR</t>
  </si>
  <si>
    <t>Macao SAR</t>
  </si>
  <si>
    <t>Regional comparator: China</t>
  </si>
  <si>
    <t>Regional comparator: Syrian Arab Republic</t>
  </si>
  <si>
    <t>Faroe Islands</t>
  </si>
  <si>
    <t>Comparator: Denmark</t>
  </si>
  <si>
    <t>Comparator: UK</t>
  </si>
  <si>
    <t>Regional comparator: Spain</t>
  </si>
  <si>
    <t>Regional comparator: Italy</t>
  </si>
  <si>
    <t>Regional comparator: Switzerland</t>
  </si>
  <si>
    <t>Regional comparator: France</t>
  </si>
  <si>
    <t>Regional comparator: Jamaica</t>
  </si>
  <si>
    <t>Regional comparator: Argentina</t>
  </si>
  <si>
    <t>Comparator: France</t>
  </si>
  <si>
    <t>Comparator: Papua New Guinea</t>
  </si>
  <si>
    <t>Comparator: Micronesia (Federated States of)</t>
  </si>
  <si>
    <t>Comparator: Samoa</t>
  </si>
  <si>
    <r>
      <rPr>
        <b/>
        <sz val="8"/>
        <rFont val="News Gothic Condensed"/>
      </rPr>
      <t>Central Intelligence Agency</t>
    </r>
    <r>
      <rPr>
        <sz val="8"/>
        <rFont val="News Gothic Condensed"/>
      </rPr>
      <t xml:space="preserve">. </t>
    </r>
    <r>
      <rPr>
        <i/>
        <sz val="8"/>
        <rFont val="News Gothic Condensed"/>
      </rPr>
      <t>The World Factbook</t>
    </r>
    <r>
      <rPr>
        <sz val="8"/>
        <rFont val="News Gothic Condensed"/>
      </rPr>
      <t>.  Available at: https://www.cia.gov/library/publications/the-world-factbook/index.html (accessed November 10, 2011).</t>
    </r>
  </si>
  <si>
    <r>
      <rPr>
        <b/>
        <sz val="8"/>
        <rFont val="News Gothic Condensed"/>
      </rPr>
      <t>Duke University, Center for Health Policy</t>
    </r>
    <r>
      <rPr>
        <sz val="8"/>
        <rFont val="News Gothic Condensed"/>
      </rPr>
      <t xml:space="preserve">. </t>
    </r>
    <r>
      <rPr>
        <i/>
        <sz val="8"/>
        <rFont val="News Gothic Condensed"/>
      </rPr>
      <t>Table  1.7. Population, GDP and National Health Expenditures (PPP international dollars), by Country: 1995-2009</t>
    </r>
    <r>
      <rPr>
        <sz val="8"/>
        <rFont val="News Gothic Condensed"/>
      </rPr>
      <t>. Durham: Duke University, November 12, 2011.</t>
    </r>
  </si>
  <si>
    <t>[S3]</t>
  </si>
  <si>
    <r>
      <rPr>
        <b/>
        <sz val="8"/>
        <rFont val="News Gothic Condensed"/>
      </rPr>
      <t>World Health Organization</t>
    </r>
    <r>
      <rPr>
        <sz val="8"/>
        <rFont val="News Gothic Condensed"/>
      </rPr>
      <t xml:space="preserve">. </t>
    </r>
    <r>
      <rPr>
        <i/>
        <sz val="8"/>
        <rFont val="News Gothic Condensed"/>
      </rPr>
      <t>Health expenditure, Health expenditure per capita</t>
    </r>
    <r>
      <rPr>
        <sz val="8"/>
        <rFont val="News Gothic Condensed"/>
      </rPr>
      <t xml:space="preserve"> in Global Health Observatory Data Repository, World Health Statistics, Health Expenditure.  Available at: http://apps.who.int/ghodata/ (accessed November 3, 2011).</t>
    </r>
  </si>
  <si>
    <r>
      <rPr>
        <b/>
        <sz val="8"/>
        <rFont val="News Gothic Condensed"/>
      </rPr>
      <t>World Health Organization</t>
    </r>
    <r>
      <rPr>
        <sz val="8"/>
        <rFont val="News Gothic Condensed"/>
      </rPr>
      <t xml:space="preserve">. </t>
    </r>
    <r>
      <rPr>
        <i/>
        <sz val="8"/>
        <rFont val="News Gothic Condensed"/>
      </rPr>
      <t>Social determinants of health, Economics</t>
    </r>
    <r>
      <rPr>
        <sz val="8"/>
        <rFont val="News Gothic Condensed"/>
      </rPr>
      <t xml:space="preserve"> in Global Health Observatory Data Repository, World Health Statistics, Health Expenditure.  Available at: http://apps.who.int/ghodata/ (accessed November 3, 2011).</t>
    </r>
  </si>
  <si>
    <t>Linked Tables: Table 1.7</t>
  </si>
  <si>
    <t>Table  1.7.2. Index of Per Capita Gross National Income and NHE (U.S. = 100), by Country: 2009</t>
  </si>
  <si>
    <t>COUNTRY</t>
  </si>
  <si>
    <t>POP-ULATION IN 2009 (THOU-SANDS)</t>
  </si>
  <si>
    <t>PER CAPITA GDI INDEX, 2008 (U.S. =100%)</t>
  </si>
  <si>
    <t>PER CAPITA NHE INDEX, 2009 (U.S. =100%)</t>
  </si>
  <si>
    <t>World Total</t>
  </si>
  <si>
    <t>Percent of U.S. GNI per Capita</t>
  </si>
  <si>
    <t>Distribution of World Population</t>
  </si>
  <si>
    <t>Percent of U.S. NHE per Capita</t>
  </si>
  <si>
    <t>Under 10.0</t>
  </si>
  <si>
    <t>10 to &lt; 25</t>
  </si>
  <si>
    <t>25 to &lt;50</t>
  </si>
  <si>
    <t>50 to &lt;75</t>
  </si>
  <si>
    <t>75 or more</t>
  </si>
  <si>
    <t>Under 20.0</t>
  </si>
  <si>
    <t>20 to &lt; 40</t>
  </si>
  <si>
    <t>40 to &lt;60</t>
  </si>
  <si>
    <t>60 to &lt;80</t>
  </si>
  <si>
    <t>80 or more</t>
  </si>
  <si>
    <t>All figures reported in [S1]. Countries are ranked in order of gross national income per capita.</t>
  </si>
  <si>
    <t>All figures reported in [S2].</t>
  </si>
  <si>
    <t>All figures reported in [S1]. Countries are ranked in order of national health expenditures per capita.</t>
  </si>
  <si>
    <t>Sources:</t>
  </si>
  <si>
    <r>
      <rPr>
        <b/>
        <sz val="8"/>
        <rFont val="News Gothic Condensed"/>
      </rPr>
      <t>Duke University,</t>
    </r>
    <r>
      <rPr>
        <sz val="8"/>
        <rFont val="News Gothic Condensed"/>
      </rPr>
      <t xml:space="preserve"> </t>
    </r>
    <r>
      <rPr>
        <b/>
        <sz val="8"/>
        <rFont val="News Gothic Condensed"/>
      </rPr>
      <t>Center for Health Policy and Inequalities Research</t>
    </r>
    <r>
      <rPr>
        <sz val="8"/>
        <rFont val="News Gothic Condensed"/>
      </rPr>
      <t xml:space="preserve">. </t>
    </r>
    <r>
      <rPr>
        <i/>
        <sz val="8"/>
        <rFont val="News Gothic Condensed"/>
      </rPr>
      <t>Table  1.7. Population, GDP and National Health Expenditures (PPP international dollars), by Country: 1995-2009</t>
    </r>
    <r>
      <rPr>
        <sz val="8"/>
        <rFont val="News Gothic Condensed"/>
      </rPr>
      <t>. Durham: Duke University, November 13, 2011.</t>
    </r>
  </si>
  <si>
    <t>Linked Tables: Table 1.7, Table 1.7.1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</si>
</sst>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_(&quot;$&quot;* \(#,##0.00\);_(&quot;$&quot;* &quot;-&quot;??_);_(@_)"/>
    <numFmt numFmtId="43" formatCode="_(* #,##0.00_);_(* \(#,##0.00\);_(* &quot;-&quot;??_);_(@_)"/>
    <numFmt numFmtId="164" formatCode="#,##0.0"/>
    <numFmt numFmtId="165" formatCode="_(* #,##0_);_(* \(#,##0\);_(* &quot;-&quot;??_);_(@_)"/>
    <numFmt numFmtId="166" formatCode="#,##0.000"/>
    <numFmt numFmtId="167" formatCode="0.0%"/>
    <numFmt numFmtId="168" formatCode="0_);\(0\)"/>
    <numFmt numFmtId="169" formatCode="0.000"/>
    <numFmt numFmtId="170" formatCode="##0.0;\-##0.0;0.0;"/>
    <numFmt numFmtId="171" formatCode="\ \.\.;\ \.\.;\ \.\.;\ \.\."/>
    <numFmt numFmtId="172" formatCode="##0.0\ \(\d\);\-##0.0\ \(\d\);0.0\ \(\d\);\ \(\d\)"/>
    <numFmt numFmtId="173" formatCode="##0.0\ \e;\-##0.0\ \e;0.0\ \e;\ \e"/>
    <numFmt numFmtId="174" formatCode="##0.0\ \|;\-##0.0\ \|;0.0\ \|;\ \|"/>
  </numFmts>
  <fonts count="52">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8"/>
      <name val="News Gothic Condensed"/>
      <family val="2"/>
    </font>
    <font>
      <sz val="8"/>
      <name val="News Gothic Condensed"/>
      <family val="2"/>
    </font>
    <font>
      <sz val="8"/>
      <color rgb="FF00B050"/>
      <name val="News Gothic Condensed"/>
      <family val="2"/>
    </font>
    <font>
      <sz val="11"/>
      <color rgb="FF00B050"/>
      <name val="Calibri"/>
      <family val="2"/>
      <scheme val="minor"/>
    </font>
    <font>
      <sz val="8"/>
      <color rgb="FF00B0F0"/>
      <name val="News Gothic Condensed"/>
      <family val="2"/>
    </font>
    <font>
      <sz val="11"/>
      <color rgb="FF00B0F0"/>
      <name val="Calibri"/>
      <family val="2"/>
      <scheme val="minor"/>
    </font>
    <font>
      <sz val="8"/>
      <color rgb="FF7030A0"/>
      <name val="News Gothic Condensed"/>
      <family val="2"/>
    </font>
    <font>
      <sz val="11"/>
      <color rgb="FF7030A0"/>
      <name val="Calibri"/>
      <family val="2"/>
      <scheme val="minor"/>
    </font>
    <font>
      <sz val="8"/>
      <color rgb="FFFF0000"/>
      <name val="News Gothic Condensed"/>
      <family val="2"/>
    </font>
    <font>
      <sz val="8"/>
      <color theme="0" tint="-0.34998626667073579"/>
      <name val="News Gothic Condensed"/>
      <family val="2"/>
    </font>
    <font>
      <sz val="11"/>
      <color theme="0" tint="-0.34998626667073579"/>
      <name val="Calibri"/>
      <family val="2"/>
      <scheme val="minor"/>
    </font>
    <font>
      <sz val="8"/>
      <color theme="9"/>
      <name val="News Gothic Condensed"/>
      <family val="2"/>
    </font>
    <font>
      <sz val="11"/>
      <color theme="9"/>
      <name val="Calibri"/>
      <family val="2"/>
      <scheme val="minor"/>
    </font>
    <font>
      <b/>
      <sz val="8"/>
      <name val="News Gothic Condensed"/>
    </font>
    <font>
      <b/>
      <i/>
      <sz val="8"/>
      <name val="News Gothic Condensed"/>
    </font>
    <font>
      <b/>
      <i/>
      <sz val="8"/>
      <color rgb="FFFF0000"/>
      <name val="News Gothic Condensed"/>
    </font>
    <font>
      <b/>
      <i/>
      <sz val="8"/>
      <color theme="1"/>
      <name val="News Gothic Condensed"/>
    </font>
    <font>
      <sz val="8"/>
      <name val="News Gothic Condensed"/>
    </font>
    <font>
      <b/>
      <i/>
      <sz val="8"/>
      <color rgb="FF7030A0"/>
      <name val="News Gothic Condensed"/>
    </font>
    <font>
      <sz val="11"/>
      <name val="Arial"/>
      <family val="2"/>
    </font>
    <font>
      <i/>
      <sz val="8"/>
      <name val="News Gothic Condensed"/>
    </font>
    <font>
      <sz val="10"/>
      <name val="Arial"/>
      <family val="2"/>
    </font>
    <font>
      <sz val="8"/>
      <color theme="1"/>
      <name val="News Gothic Condensed"/>
    </font>
    <font>
      <b/>
      <sz val="8"/>
      <color theme="1"/>
      <name val="News Gothic Condensed"/>
    </font>
    <font>
      <i/>
      <sz val="8"/>
      <color theme="1"/>
      <name val="News Gothic Condensed"/>
    </font>
    <font>
      <sz val="14"/>
      <color rgb="FFFF0000"/>
      <name val="News Gothic Condensed"/>
    </font>
    <font>
      <sz val="8"/>
      <color theme="0" tint="-0.499984740745262"/>
      <name val="News Gothic Condensed"/>
      <family val="2"/>
    </font>
    <font>
      <sz val="11"/>
      <color theme="0" tint="-0.499984740745262"/>
      <name val="Calibri"/>
      <family val="2"/>
      <scheme val="minor"/>
    </font>
    <font>
      <b/>
      <i/>
      <sz val="8"/>
      <color theme="9"/>
      <name val="News Gothic Condensed"/>
    </font>
    <font>
      <sz val="10"/>
      <color theme="9"/>
      <name val="Arial"/>
      <family val="2"/>
    </font>
    <font>
      <b/>
      <sz val="8"/>
      <color theme="9"/>
      <name val="News Gothic Condensed"/>
      <family val="2"/>
    </font>
    <font>
      <sz val="11"/>
      <color rgb="FF00B050"/>
      <name val="Arial"/>
      <family val="2"/>
    </font>
    <font>
      <sz val="11"/>
      <color rgb="FFFF0000"/>
      <name val="Arial"/>
      <family val="2"/>
    </font>
    <font>
      <sz val="8"/>
      <color theme="1"/>
      <name val="News Gothic Condensed"/>
      <family val="2"/>
    </font>
    <font>
      <vertAlign val="subscript"/>
      <sz val="8"/>
      <name val="News Gothic Condensed"/>
    </font>
    <font>
      <vertAlign val="superscript"/>
      <sz val="8"/>
      <name val="News Gothic Condensed"/>
    </font>
    <font>
      <sz val="10"/>
      <color indexed="8"/>
      <name val="Arial"/>
      <family val="2"/>
    </font>
    <font>
      <u/>
      <sz val="7.5"/>
      <color indexed="12"/>
      <name val="Arial"/>
      <family val="2"/>
    </font>
    <font>
      <u/>
      <sz val="10"/>
      <color indexed="12"/>
      <name val="Arial"/>
      <family val="2"/>
    </font>
    <font>
      <u/>
      <sz val="12"/>
      <color theme="10"/>
      <name val="Arial"/>
      <family val="2"/>
    </font>
    <font>
      <u/>
      <sz val="10"/>
      <color theme="10"/>
      <name val="Arial"/>
      <family val="2"/>
    </font>
    <font>
      <sz val="12"/>
      <name val="Arial"/>
      <family val="2"/>
    </font>
    <font>
      <sz val="8"/>
      <color theme="1"/>
      <name val="Calibri"/>
      <family val="2"/>
      <scheme val="minor"/>
    </font>
    <font>
      <sz val="10"/>
      <color theme="1"/>
      <name val="Arial"/>
      <family val="2"/>
    </font>
    <font>
      <sz val="7"/>
      <name val="Arial"/>
      <family val="2"/>
    </font>
    <font>
      <b/>
      <sz val="12"/>
      <name val="Arial"/>
      <family val="2"/>
    </font>
    <font>
      <i/>
      <sz val="10"/>
      <name val="Arial"/>
      <family val="2"/>
    </font>
    <font>
      <b/>
      <sz val="10"/>
      <color theme="1"/>
      <name val="Arial"/>
      <family val="2"/>
    </font>
  </fonts>
  <fills count="2">
    <fill>
      <patternFill patternType="none"/>
    </fill>
    <fill>
      <patternFill patternType="gray125"/>
    </fill>
  </fills>
  <borders count="29">
    <border>
      <left/>
      <right/>
      <top/>
      <bottom/>
      <diagonal/>
    </border>
    <border>
      <left/>
      <right/>
      <top style="thin">
        <color theme="4"/>
      </top>
      <bottom style="double">
        <color theme="4"/>
      </bottom>
      <diagonal/>
    </border>
    <border>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auto="1"/>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ck">
        <color indexed="64"/>
      </top>
      <bottom style="thin">
        <color indexed="64"/>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diagonal/>
    </border>
    <border>
      <left/>
      <right/>
      <top style="thin">
        <color rgb="FF000000"/>
      </top>
      <bottom/>
      <diagonal/>
    </border>
    <border>
      <left/>
      <right/>
      <top/>
      <bottom style="thick">
        <color rgb="FF3366FF"/>
      </bottom>
      <diagonal/>
    </border>
    <border>
      <left/>
      <right/>
      <top style="thick">
        <color rgb="FF3366FF"/>
      </top>
      <bottom/>
      <diagonal/>
    </border>
  </borders>
  <cellStyleXfs count="61">
    <xf numFmtId="0" fontId="0" fillId="0" borderId="0"/>
    <xf numFmtId="43" fontId="1" fillId="0" borderId="0" applyFont="0" applyFill="0" applyBorder="0" applyAlignment="0" applyProtection="0"/>
    <xf numFmtId="9" fontId="1" fillId="0" borderId="0" applyFont="0" applyFill="0" applyBorder="0" applyAlignment="0" applyProtection="0"/>
    <xf numFmtId="43" fontId="25" fillId="0" borderId="0" applyFont="0" applyFill="0" applyBorder="0" applyAlignment="0" applyProtection="0"/>
    <xf numFmtId="43" fontId="40" fillId="0" borderId="0" applyFont="0" applyFill="0" applyBorder="0" applyAlignment="0" applyProtection="0"/>
    <xf numFmtId="44" fontId="25" fillId="0" borderId="0" applyFont="0" applyFill="0" applyBorder="0" applyAlignment="0" applyProtection="0"/>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xf numFmtId="0" fontId="44" fillId="0" borderId="0" applyNumberFormat="0" applyFill="0" applyBorder="0" applyAlignment="0" applyProtection="0"/>
    <xf numFmtId="0" fontId="45" fillId="0" borderId="0"/>
    <xf numFmtId="0" fontId="25" fillId="0" borderId="0"/>
    <xf numFmtId="0" fontId="25" fillId="0" borderId="0"/>
    <xf numFmtId="0" fontId="25" fillId="0" borderId="0"/>
    <xf numFmtId="0" fontId="46" fillId="0" borderId="0"/>
    <xf numFmtId="0" fontId="45" fillId="0" borderId="0"/>
    <xf numFmtId="0" fontId="25" fillId="0" borderId="0"/>
    <xf numFmtId="0" fontId="1" fillId="0" borderId="0"/>
    <xf numFmtId="0" fontId="25" fillId="0" borderId="0"/>
    <xf numFmtId="0" fontId="25" fillId="0" borderId="0"/>
    <xf numFmtId="0" fontId="25" fillId="0" borderId="0"/>
    <xf numFmtId="0" fontId="45" fillId="0" borderId="0"/>
    <xf numFmtId="0" fontId="47" fillId="0" borderId="0"/>
    <xf numFmtId="0" fontId="25" fillId="0" borderId="0"/>
    <xf numFmtId="0" fontId="25" fillId="0" borderId="0" applyFill="0"/>
    <xf numFmtId="0" fontId="25" fillId="0" borderId="0" applyFill="0"/>
    <xf numFmtId="0" fontId="25" fillId="0" borderId="0"/>
    <xf numFmtId="9" fontId="25" fillId="0" borderId="0" applyFont="0" applyFill="0" applyBorder="0" applyAlignment="0" applyProtection="0"/>
    <xf numFmtId="9" fontId="40" fillId="0" borderId="0" applyFont="0" applyFill="0" applyBorder="0" applyAlignment="0" applyProtection="0"/>
    <xf numFmtId="0" fontId="1" fillId="0" borderId="0" applyNumberFormat="0" applyFont="0" applyFill="0" applyBorder="0" applyProtection="0">
      <alignment horizontal="left" vertical="center"/>
    </xf>
    <xf numFmtId="0" fontId="48" fillId="0" borderId="26" applyNumberFormat="0" applyFill="0" applyProtection="0">
      <alignment horizontal="left" vertical="center" wrapText="1"/>
    </xf>
    <xf numFmtId="170" fontId="48" fillId="0" borderId="26" applyFill="0" applyProtection="0">
      <alignment horizontal="right" vertical="center" wrapText="1"/>
    </xf>
    <xf numFmtId="171" fontId="48" fillId="0" borderId="26" applyFill="0" applyProtection="0">
      <alignment horizontal="right" vertical="center" wrapText="1"/>
    </xf>
    <xf numFmtId="0" fontId="48" fillId="0" borderId="0" applyNumberFormat="0" applyFill="0" applyBorder="0" applyProtection="0">
      <alignment horizontal="left" vertical="center" wrapText="1"/>
    </xf>
    <xf numFmtId="0" fontId="48" fillId="0" borderId="0" applyNumberFormat="0" applyFill="0" applyBorder="0" applyProtection="0">
      <alignment horizontal="left" vertical="center" wrapText="1"/>
    </xf>
    <xf numFmtId="170" fontId="48" fillId="0" borderId="0" applyFill="0" applyBorder="0" applyProtection="0">
      <alignment horizontal="right" vertical="center" wrapText="1"/>
    </xf>
    <xf numFmtId="171" fontId="48" fillId="0" borderId="0" applyFill="0" applyBorder="0" applyProtection="0">
      <alignment horizontal="right" vertical="center" wrapText="1"/>
    </xf>
    <xf numFmtId="172" fontId="48" fillId="0" borderId="0" applyFill="0" applyBorder="0" applyProtection="0">
      <alignment horizontal="right" vertical="center" wrapText="1"/>
    </xf>
    <xf numFmtId="173" fontId="48" fillId="0" borderId="0" applyFill="0" applyBorder="0" applyProtection="0">
      <alignment horizontal="right" vertical="center" wrapText="1"/>
    </xf>
    <xf numFmtId="174" fontId="48" fillId="0" borderId="0" applyFill="0" applyBorder="0" applyProtection="0">
      <alignment horizontal="right" vertical="center" wrapText="1"/>
    </xf>
    <xf numFmtId="0" fontId="25" fillId="0" borderId="0" applyNumberFormat="0" applyFill="0" applyBorder="0" applyAlignment="0" applyProtection="0"/>
    <xf numFmtId="0" fontId="48" fillId="0" borderId="27" applyNumberFormat="0" applyFill="0" applyProtection="0">
      <alignment horizontal="left" vertical="center" wrapText="1"/>
    </xf>
    <xf numFmtId="0" fontId="48" fillId="0" borderId="27" applyNumberFormat="0" applyFill="0" applyProtection="0">
      <alignment horizontal="left" vertical="center" wrapText="1"/>
    </xf>
    <xf numFmtId="170" fontId="48" fillId="0" borderId="27" applyFill="0" applyProtection="0">
      <alignment horizontal="right" vertical="center" wrapText="1"/>
    </xf>
    <xf numFmtId="171" fontId="48" fillId="0" borderId="27" applyFill="0" applyProtection="0">
      <alignment horizontal="right" vertical="center" wrapText="1"/>
    </xf>
    <xf numFmtId="0" fontId="25" fillId="0" borderId="0" applyNumberFormat="0" applyFill="0" applyBorder="0" applyProtection="0">
      <alignment horizontal="left" vertical="center" wrapText="1"/>
    </xf>
    <xf numFmtId="0" fontId="25" fillId="0" borderId="0" applyNumberFormat="0" applyFill="0" applyBorder="0" applyProtection="0">
      <alignment vertical="center" wrapText="1"/>
    </xf>
    <xf numFmtId="0" fontId="25" fillId="0" borderId="0" applyNumberFormat="0" applyFill="0" applyBorder="0" applyProtection="0">
      <alignment vertical="center" wrapText="1"/>
    </xf>
    <xf numFmtId="0" fontId="25" fillId="0" borderId="0" applyNumberFormat="0" applyFill="0" applyBorder="0" applyProtection="0">
      <alignment horizontal="left" vertical="center" wrapText="1"/>
    </xf>
    <xf numFmtId="0" fontId="25" fillId="0" borderId="0" applyNumberFormat="0" applyFill="0" applyBorder="0" applyProtection="0">
      <alignment vertical="center" wrapText="1"/>
    </xf>
    <xf numFmtId="0" fontId="25" fillId="0" borderId="0" applyNumberFormat="0" applyFill="0" applyBorder="0" applyProtection="0">
      <alignment horizontal="left" vertical="center" wrapText="1"/>
    </xf>
    <xf numFmtId="0" fontId="49" fillId="0" borderId="0" applyNumberFormat="0" applyFill="0" applyBorder="0" applyProtection="0">
      <alignment horizontal="left" vertical="center" wrapText="1"/>
    </xf>
    <xf numFmtId="0" fontId="25" fillId="0" borderId="0" applyNumberFormat="0" applyFill="0" applyBorder="0" applyProtection="0">
      <alignment vertical="center" wrapText="1"/>
    </xf>
    <xf numFmtId="0" fontId="1" fillId="0" borderId="0" applyNumberFormat="0" applyFont="0" applyFill="0" applyBorder="0" applyProtection="0">
      <alignment horizontal="left" vertical="center"/>
    </xf>
    <xf numFmtId="0" fontId="49" fillId="0" borderId="0" applyNumberFormat="0" applyFill="0" applyBorder="0" applyProtection="0">
      <alignment horizontal="left" vertical="center" wrapText="1"/>
    </xf>
    <xf numFmtId="0" fontId="50" fillId="0" borderId="0" applyNumberFormat="0" applyFill="0" applyBorder="0" applyProtection="0">
      <alignment vertical="center" wrapText="1"/>
    </xf>
    <xf numFmtId="0" fontId="1" fillId="0" borderId="28" applyNumberFormat="0" applyFont="0" applyFill="0" applyProtection="0">
      <alignment horizontal="center" vertical="center" wrapText="1"/>
    </xf>
    <xf numFmtId="0" fontId="49" fillId="0" borderId="28" applyNumberFormat="0" applyFill="0" applyProtection="0">
      <alignment horizontal="center" vertical="center" wrapText="1"/>
    </xf>
    <xf numFmtId="0" fontId="49" fillId="0" borderId="28" applyNumberFormat="0" applyFill="0" applyProtection="0">
      <alignment horizontal="center" vertical="center" wrapText="1"/>
    </xf>
    <xf numFmtId="0" fontId="48" fillId="0" borderId="26" applyNumberFormat="0" applyFill="0" applyProtection="0">
      <alignment horizontal="left" vertical="center" wrapText="1"/>
    </xf>
    <xf numFmtId="0" fontId="51" fillId="0" borderId="1" applyNumberFormat="0" applyFill="0" applyAlignment="0" applyProtection="0"/>
  </cellStyleXfs>
  <cellXfs count="283">
    <xf numFmtId="0" fontId="0" fillId="0" borderId="0" xfId="0"/>
    <xf numFmtId="0" fontId="4" fillId="0" borderId="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vertical="center" wrapText="1"/>
    </xf>
    <xf numFmtId="49" fontId="4" fillId="0" borderId="0" xfId="1" applyNumberFormat="1" applyFont="1" applyBorder="1" applyAlignment="1">
      <alignment horizontal="left"/>
    </xf>
    <xf numFmtId="49" fontId="4" fillId="0" borderId="8" xfId="1" applyNumberFormat="1" applyFont="1" applyBorder="1" applyAlignment="1">
      <alignment horizontal="left" wrapText="1"/>
    </xf>
    <xf numFmtId="49" fontId="4" fillId="0" borderId="9" xfId="1" applyNumberFormat="1" applyFont="1" applyBorder="1" applyAlignment="1">
      <alignment horizontal="center" wrapText="1"/>
    </xf>
    <xf numFmtId="49" fontId="4" fillId="0" borderId="9" xfId="1" applyNumberFormat="1" applyFont="1" applyBorder="1" applyAlignment="1">
      <alignment horizontal="right" wrapText="1" indent="2"/>
    </xf>
    <xf numFmtId="3" fontId="4" fillId="0" borderId="13" xfId="0" applyNumberFormat="1" applyFont="1" applyBorder="1" applyAlignment="1">
      <alignment horizontal="right" wrapText="1"/>
    </xf>
    <xf numFmtId="164" fontId="4" fillId="0" borderId="13" xfId="0" applyNumberFormat="1" applyFont="1" applyBorder="1" applyAlignment="1">
      <alignment horizontal="right" wrapText="1"/>
    </xf>
    <xf numFmtId="0" fontId="3" fillId="0" borderId="0" xfId="0" applyFont="1"/>
    <xf numFmtId="49" fontId="5" fillId="0" borderId="0" xfId="1" applyNumberFormat="1" applyFont="1" applyBorder="1" applyAlignment="1">
      <alignment horizontal="left" indent="1"/>
    </xf>
    <xf numFmtId="49" fontId="5" fillId="0" borderId="8" xfId="1" applyNumberFormat="1" applyFont="1" applyBorder="1" applyAlignment="1">
      <alignment horizontal="left" wrapText="1"/>
    </xf>
    <xf numFmtId="49" fontId="5" fillId="0" borderId="9" xfId="1" applyNumberFormat="1" applyFont="1" applyBorder="1" applyAlignment="1">
      <alignment horizontal="center" wrapText="1"/>
    </xf>
    <xf numFmtId="49" fontId="5" fillId="0" borderId="9" xfId="1" applyNumberFormat="1" applyFont="1" applyBorder="1" applyAlignment="1">
      <alignment horizontal="right" wrapText="1" indent="2"/>
    </xf>
    <xf numFmtId="3" fontId="5" fillId="0" borderId="13" xfId="0" applyNumberFormat="1" applyFont="1" applyBorder="1" applyAlignment="1">
      <alignment horizontal="right" wrapText="1"/>
    </xf>
    <xf numFmtId="164" fontId="5" fillId="0" borderId="13" xfId="0" applyNumberFormat="1" applyFont="1" applyBorder="1" applyAlignment="1">
      <alignment horizontal="right" wrapText="1"/>
    </xf>
    <xf numFmtId="49" fontId="5" fillId="0" borderId="0" xfId="1" applyNumberFormat="1" applyFont="1" applyBorder="1" applyAlignment="1">
      <alignment horizontal="left" indent="2"/>
    </xf>
    <xf numFmtId="49" fontId="6" fillId="0" borderId="0" xfId="1" applyNumberFormat="1" applyFont="1" applyBorder="1" applyAlignment="1">
      <alignment horizontal="left" indent="2"/>
    </xf>
    <xf numFmtId="49" fontId="6" fillId="0" borderId="8" xfId="1" applyNumberFormat="1" applyFont="1" applyBorder="1" applyAlignment="1">
      <alignment horizontal="left" wrapText="1"/>
    </xf>
    <xf numFmtId="49" fontId="6" fillId="0" borderId="9" xfId="1" applyNumberFormat="1" applyFont="1" applyBorder="1" applyAlignment="1">
      <alignment horizontal="center" wrapText="1"/>
    </xf>
    <xf numFmtId="49" fontId="6" fillId="0" borderId="9" xfId="1" applyNumberFormat="1" applyFont="1" applyBorder="1" applyAlignment="1">
      <alignment horizontal="right" wrapText="1" indent="2"/>
    </xf>
    <xf numFmtId="3" fontId="6" fillId="0" borderId="13" xfId="0" applyNumberFormat="1" applyFont="1" applyBorder="1" applyAlignment="1">
      <alignment horizontal="right" wrapText="1"/>
    </xf>
    <xf numFmtId="164" fontId="6" fillId="0" borderId="13" xfId="0" applyNumberFormat="1" applyFont="1" applyBorder="1" applyAlignment="1">
      <alignment horizontal="right" wrapText="1"/>
    </xf>
    <xf numFmtId="164" fontId="6" fillId="0" borderId="13" xfId="0" applyNumberFormat="1" applyFont="1" applyBorder="1" applyAlignment="1">
      <alignment horizontal="center" wrapText="1"/>
    </xf>
    <xf numFmtId="0" fontId="7" fillId="0" borderId="0" xfId="0" applyFont="1"/>
    <xf numFmtId="49" fontId="8" fillId="0" borderId="0" xfId="1" applyNumberFormat="1" applyFont="1" applyBorder="1" applyAlignment="1">
      <alignment horizontal="left" indent="2"/>
    </xf>
    <xf numFmtId="49" fontId="8" fillId="0" borderId="8" xfId="1" applyNumberFormat="1" applyFont="1" applyBorder="1" applyAlignment="1">
      <alignment horizontal="left" wrapText="1"/>
    </xf>
    <xf numFmtId="49" fontId="8" fillId="0" borderId="9" xfId="1" applyNumberFormat="1" applyFont="1" applyBorder="1" applyAlignment="1">
      <alignment horizontal="center" wrapText="1"/>
    </xf>
    <xf numFmtId="49" fontId="8" fillId="0" borderId="9" xfId="1" applyNumberFormat="1" applyFont="1" applyBorder="1" applyAlignment="1">
      <alignment horizontal="right" wrapText="1" indent="2"/>
    </xf>
    <xf numFmtId="3" fontId="8" fillId="0" borderId="13" xfId="0" applyNumberFormat="1" applyFont="1" applyBorder="1" applyAlignment="1">
      <alignment horizontal="right" wrapText="1"/>
    </xf>
    <xf numFmtId="164" fontId="8" fillId="0" borderId="13" xfId="0" applyNumberFormat="1" applyFont="1" applyBorder="1" applyAlignment="1">
      <alignment horizontal="right" wrapText="1"/>
    </xf>
    <xf numFmtId="164" fontId="8" fillId="0" borderId="13" xfId="0" applyNumberFormat="1" applyFont="1" applyBorder="1" applyAlignment="1">
      <alignment horizontal="center" wrapText="1"/>
    </xf>
    <xf numFmtId="0" fontId="9" fillId="0" borderId="0" xfId="0" applyFont="1"/>
    <xf numFmtId="49" fontId="10" fillId="0" borderId="0" xfId="1" applyNumberFormat="1" applyFont="1" applyBorder="1" applyAlignment="1">
      <alignment horizontal="left" indent="2"/>
    </xf>
    <xf numFmtId="49" fontId="10" fillId="0" borderId="8" xfId="1" applyNumberFormat="1" applyFont="1" applyBorder="1" applyAlignment="1">
      <alignment horizontal="left" wrapText="1"/>
    </xf>
    <xf numFmtId="49" fontId="10" fillId="0" borderId="9" xfId="1" applyNumberFormat="1" applyFont="1" applyBorder="1" applyAlignment="1">
      <alignment horizontal="center" wrapText="1"/>
    </xf>
    <xf numFmtId="49" fontId="10" fillId="0" borderId="9" xfId="1" applyNumberFormat="1" applyFont="1" applyBorder="1" applyAlignment="1">
      <alignment horizontal="right" wrapText="1" indent="2"/>
    </xf>
    <xf numFmtId="3" fontId="10" fillId="0" borderId="13" xfId="0" applyNumberFormat="1" applyFont="1" applyBorder="1" applyAlignment="1">
      <alignment horizontal="right" wrapText="1"/>
    </xf>
    <xf numFmtId="164" fontId="10" fillId="0" borderId="13" xfId="0" applyNumberFormat="1" applyFont="1" applyBorder="1" applyAlignment="1">
      <alignment horizontal="right" wrapText="1"/>
    </xf>
    <xf numFmtId="164" fontId="10" fillId="0" borderId="13" xfId="0" applyNumberFormat="1" applyFont="1" applyBorder="1" applyAlignment="1">
      <alignment horizontal="center" wrapText="1"/>
    </xf>
    <xf numFmtId="0" fontId="11" fillId="0" borderId="0" xfId="0" applyFont="1"/>
    <xf numFmtId="49" fontId="12" fillId="0" borderId="0" xfId="1" applyNumberFormat="1" applyFont="1" applyBorder="1" applyAlignment="1">
      <alignment horizontal="left" indent="2"/>
    </xf>
    <xf numFmtId="49" fontId="12" fillId="0" borderId="8" xfId="1" applyNumberFormat="1" applyFont="1" applyBorder="1" applyAlignment="1">
      <alignment horizontal="left" wrapText="1"/>
    </xf>
    <xf numFmtId="49" fontId="12" fillId="0" borderId="9" xfId="1" applyNumberFormat="1" applyFont="1" applyBorder="1" applyAlignment="1">
      <alignment horizontal="center" wrapText="1"/>
    </xf>
    <xf numFmtId="49" fontId="12" fillId="0" borderId="9" xfId="1" applyNumberFormat="1" applyFont="1" applyBorder="1" applyAlignment="1">
      <alignment horizontal="right" wrapText="1" indent="2"/>
    </xf>
    <xf numFmtId="3" fontId="12" fillId="0" borderId="13" xfId="0" applyNumberFormat="1" applyFont="1" applyBorder="1" applyAlignment="1">
      <alignment horizontal="right" wrapText="1"/>
    </xf>
    <xf numFmtId="164" fontId="12" fillId="0" borderId="13" xfId="0" applyNumberFormat="1" applyFont="1" applyBorder="1" applyAlignment="1">
      <alignment horizontal="right" wrapText="1"/>
    </xf>
    <xf numFmtId="164" fontId="12" fillId="0" borderId="13" xfId="0" applyNumberFormat="1" applyFont="1" applyBorder="1" applyAlignment="1">
      <alignment horizontal="center" wrapText="1"/>
    </xf>
    <xf numFmtId="0" fontId="2" fillId="0" borderId="0" xfId="0" applyFont="1"/>
    <xf numFmtId="49" fontId="13" fillId="0" borderId="0" xfId="1" applyNumberFormat="1" applyFont="1" applyBorder="1" applyAlignment="1">
      <alignment horizontal="left" indent="2"/>
    </xf>
    <xf numFmtId="49" fontId="13" fillId="0" borderId="8" xfId="1" applyNumberFormat="1" applyFont="1" applyBorder="1" applyAlignment="1">
      <alignment horizontal="left" wrapText="1"/>
    </xf>
    <xf numFmtId="49" fontId="13" fillId="0" borderId="9" xfId="1" applyNumberFormat="1" applyFont="1" applyBorder="1" applyAlignment="1">
      <alignment horizontal="center" wrapText="1"/>
    </xf>
    <xf numFmtId="49" fontId="13" fillId="0" borderId="9" xfId="1" applyNumberFormat="1" applyFont="1" applyBorder="1" applyAlignment="1">
      <alignment horizontal="right" wrapText="1" indent="2"/>
    </xf>
    <xf numFmtId="3" fontId="13" fillId="0" borderId="13" xfId="0" applyNumberFormat="1" applyFont="1" applyBorder="1" applyAlignment="1">
      <alignment horizontal="right" wrapText="1"/>
    </xf>
    <xf numFmtId="164" fontId="13" fillId="0" borderId="13" xfId="0" applyNumberFormat="1" applyFont="1" applyBorder="1" applyAlignment="1">
      <alignment horizontal="right" wrapText="1"/>
    </xf>
    <xf numFmtId="164" fontId="13" fillId="0" borderId="13" xfId="0" applyNumberFormat="1" applyFont="1" applyBorder="1" applyAlignment="1">
      <alignment horizontal="center" wrapText="1"/>
    </xf>
    <xf numFmtId="0" fontId="14" fillId="0" borderId="0" xfId="0" applyFont="1"/>
    <xf numFmtId="49" fontId="15" fillId="0" borderId="0" xfId="1" applyNumberFormat="1" applyFont="1" applyBorder="1" applyAlignment="1">
      <alignment horizontal="left" indent="2"/>
    </xf>
    <xf numFmtId="49" fontId="15" fillId="0" borderId="8" xfId="1" applyNumberFormat="1" applyFont="1" applyBorder="1" applyAlignment="1">
      <alignment horizontal="left" wrapText="1"/>
    </xf>
    <xf numFmtId="49" fontId="15" fillId="0" borderId="9" xfId="1" applyNumberFormat="1" applyFont="1" applyBorder="1" applyAlignment="1">
      <alignment horizontal="center" wrapText="1"/>
    </xf>
    <xf numFmtId="49" fontId="15" fillId="0" borderId="9" xfId="1" applyNumberFormat="1" applyFont="1" applyBorder="1" applyAlignment="1">
      <alignment horizontal="right" wrapText="1" indent="2"/>
    </xf>
    <xf numFmtId="3" fontId="15" fillId="0" borderId="13" xfId="0" applyNumberFormat="1" applyFont="1" applyBorder="1" applyAlignment="1">
      <alignment horizontal="right" wrapText="1"/>
    </xf>
    <xf numFmtId="164" fontId="15" fillId="0" borderId="13" xfId="0" applyNumberFormat="1" applyFont="1" applyBorder="1" applyAlignment="1">
      <alignment horizontal="right" wrapText="1"/>
    </xf>
    <xf numFmtId="164" fontId="15" fillId="0" borderId="13" xfId="0" applyNumberFormat="1" applyFont="1" applyBorder="1" applyAlignment="1">
      <alignment horizontal="center" wrapText="1"/>
    </xf>
    <xf numFmtId="0" fontId="16" fillId="0" borderId="0" xfId="0" applyFont="1"/>
    <xf numFmtId="164" fontId="5" fillId="0" borderId="13" xfId="0" applyNumberFormat="1" applyFont="1" applyBorder="1" applyAlignment="1">
      <alignment horizontal="center" wrapText="1"/>
    </xf>
    <xf numFmtId="4" fontId="4" fillId="0" borderId="13" xfId="0" applyNumberFormat="1" applyFont="1" applyBorder="1" applyAlignment="1">
      <alignment horizontal="right" wrapText="1"/>
    </xf>
    <xf numFmtId="49" fontId="17" fillId="0" borderId="0" xfId="1" applyNumberFormat="1" applyFont="1" applyBorder="1" applyAlignment="1">
      <alignment horizontal="left" indent="1"/>
    </xf>
    <xf numFmtId="49" fontId="12" fillId="0" borderId="8" xfId="1" applyNumberFormat="1" applyFont="1" applyBorder="1" applyAlignment="1">
      <alignment horizontal="left" wrapText="1" indent="1"/>
    </xf>
    <xf numFmtId="4" fontId="12" fillId="0" borderId="13" xfId="0" applyNumberFormat="1" applyFont="1" applyBorder="1" applyAlignment="1">
      <alignment horizontal="right" wrapText="1"/>
    </xf>
    <xf numFmtId="49" fontId="5" fillId="0" borderId="8" xfId="1" applyNumberFormat="1" applyFont="1" applyBorder="1" applyAlignment="1">
      <alignment horizontal="left" wrapText="1" indent="1"/>
    </xf>
    <xf numFmtId="4" fontId="5" fillId="0" borderId="13" xfId="0" applyNumberFormat="1" applyFont="1" applyBorder="1" applyAlignment="1">
      <alignment horizontal="right" wrapText="1"/>
    </xf>
    <xf numFmtId="4" fontId="18" fillId="0" borderId="13" xfId="0" applyNumberFormat="1" applyFont="1" applyBorder="1" applyAlignment="1">
      <alignment horizontal="right" wrapText="1"/>
    </xf>
    <xf numFmtId="4" fontId="19" fillId="0" borderId="13" xfId="0" applyNumberFormat="1" applyFont="1" applyBorder="1" applyAlignment="1">
      <alignment horizontal="right" wrapText="1"/>
    </xf>
    <xf numFmtId="3" fontId="18" fillId="0" borderId="13" xfId="0" applyNumberFormat="1" applyFont="1" applyBorder="1" applyAlignment="1">
      <alignment horizontal="right" wrapText="1"/>
    </xf>
    <xf numFmtId="4" fontId="20" fillId="0" borderId="13" xfId="0" applyNumberFormat="1" applyFont="1" applyBorder="1" applyAlignment="1">
      <alignment horizontal="right" wrapText="1"/>
    </xf>
    <xf numFmtId="3" fontId="19" fillId="0" borderId="13" xfId="0" applyNumberFormat="1" applyFont="1" applyBorder="1" applyAlignment="1">
      <alignment horizontal="right" wrapText="1"/>
    </xf>
    <xf numFmtId="3" fontId="20" fillId="0" borderId="13" xfId="0" applyNumberFormat="1" applyFont="1" applyBorder="1" applyAlignment="1">
      <alignment horizontal="right" wrapText="1"/>
    </xf>
    <xf numFmtId="4" fontId="6" fillId="0" borderId="13" xfId="0" applyNumberFormat="1" applyFont="1" applyBorder="1" applyAlignment="1">
      <alignment horizontal="right" wrapText="1"/>
    </xf>
    <xf numFmtId="4" fontId="8" fillId="0" borderId="13" xfId="0" applyNumberFormat="1" applyFont="1" applyBorder="1" applyAlignment="1">
      <alignment horizontal="right" wrapText="1"/>
    </xf>
    <xf numFmtId="49" fontId="17" fillId="0" borderId="0" xfId="1" applyNumberFormat="1" applyFont="1" applyBorder="1" applyAlignment="1">
      <alignment horizontal="left" indent="2"/>
    </xf>
    <xf numFmtId="3" fontId="17" fillId="0" borderId="13" xfId="0" applyNumberFormat="1" applyFont="1" applyBorder="1" applyAlignment="1">
      <alignment horizontal="right" wrapText="1"/>
    </xf>
    <xf numFmtId="4" fontId="17" fillId="0" borderId="13" xfId="0" applyNumberFormat="1" applyFont="1" applyBorder="1" applyAlignment="1">
      <alignment horizontal="right" wrapText="1"/>
    </xf>
    <xf numFmtId="49" fontId="5" fillId="0" borderId="0" xfId="1" applyNumberFormat="1" applyFont="1" applyBorder="1" applyAlignment="1">
      <alignment horizontal="left" indent="3"/>
    </xf>
    <xf numFmtId="49" fontId="12" fillId="0" borderId="0" xfId="1" applyNumberFormat="1" applyFont="1" applyBorder="1" applyAlignment="1">
      <alignment horizontal="left" indent="3"/>
    </xf>
    <xf numFmtId="3" fontId="21" fillId="0" borderId="13" xfId="0" applyNumberFormat="1" applyFont="1" applyBorder="1" applyAlignment="1">
      <alignment horizontal="right" wrapText="1"/>
    </xf>
    <xf numFmtId="4" fontId="10" fillId="0" borderId="13" xfId="0" applyNumberFormat="1" applyFont="1" applyBorder="1" applyAlignment="1">
      <alignment horizontal="right" wrapText="1"/>
    </xf>
    <xf numFmtId="3" fontId="22" fillId="0" borderId="13" xfId="0" applyNumberFormat="1" applyFont="1" applyBorder="1" applyAlignment="1">
      <alignment horizontal="right" wrapText="1"/>
    </xf>
    <xf numFmtId="4" fontId="22" fillId="0" borderId="13" xfId="0" applyNumberFormat="1" applyFont="1" applyBorder="1" applyAlignment="1">
      <alignment horizontal="right" wrapText="1"/>
    </xf>
    <xf numFmtId="165" fontId="5" fillId="0" borderId="13" xfId="1" applyNumberFormat="1" applyFont="1" applyBorder="1" applyAlignment="1">
      <alignment horizontal="right" wrapText="1"/>
    </xf>
    <xf numFmtId="166" fontId="20" fillId="0" borderId="13" xfId="0" applyNumberFormat="1" applyFont="1" applyBorder="1" applyAlignment="1">
      <alignment horizontal="right" wrapText="1"/>
    </xf>
    <xf numFmtId="49" fontId="17" fillId="0" borderId="0" xfId="1" applyNumberFormat="1" applyFont="1" applyBorder="1" applyAlignment="1">
      <alignment horizontal="left"/>
    </xf>
    <xf numFmtId="164" fontId="18" fillId="0" borderId="13" xfId="0" applyNumberFormat="1" applyFont="1" applyBorder="1" applyAlignment="1">
      <alignment horizontal="right" wrapText="1"/>
    </xf>
    <xf numFmtId="164" fontId="5" fillId="0" borderId="13" xfId="1" applyNumberFormat="1" applyFont="1" applyBorder="1" applyAlignment="1">
      <alignment horizontal="right" wrapText="1"/>
    </xf>
    <xf numFmtId="164" fontId="18" fillId="0" borderId="13" xfId="1" applyNumberFormat="1" applyFont="1" applyBorder="1" applyAlignment="1">
      <alignment horizontal="right" wrapText="1"/>
    </xf>
    <xf numFmtId="4" fontId="18" fillId="0" borderId="13" xfId="1" applyNumberFormat="1" applyFont="1" applyBorder="1" applyAlignment="1">
      <alignment horizontal="right" wrapText="1"/>
    </xf>
    <xf numFmtId="3" fontId="5" fillId="0" borderId="0" xfId="0" applyNumberFormat="1" applyFont="1" applyBorder="1" applyAlignment="1">
      <alignment horizontal="right" wrapText="1"/>
    </xf>
    <xf numFmtId="3" fontId="5" fillId="0" borderId="15" xfId="0" applyNumberFormat="1" applyFont="1" applyBorder="1" applyAlignment="1">
      <alignment horizontal="center" wrapText="1"/>
    </xf>
    <xf numFmtId="3" fontId="5" fillId="0" borderId="16" xfId="0" applyNumberFormat="1" applyFont="1" applyBorder="1" applyAlignment="1">
      <alignment horizontal="center" wrapText="1"/>
    </xf>
    <xf numFmtId="167" fontId="5" fillId="0" borderId="0" xfId="2" applyNumberFormat="1" applyFont="1" applyBorder="1" applyAlignment="1">
      <alignment horizontal="right" wrapText="1"/>
    </xf>
    <xf numFmtId="168" fontId="5" fillId="0" borderId="18" xfId="1" applyNumberFormat="1" applyFont="1" applyBorder="1" applyAlignment="1">
      <alignment horizontal="left" wrapText="1" indent="1"/>
    </xf>
    <xf numFmtId="168" fontId="5" fillId="0" borderId="19" xfId="1" applyNumberFormat="1" applyFont="1" applyBorder="1" applyAlignment="1">
      <alignment horizontal="left" wrapText="1" indent="1"/>
    </xf>
    <xf numFmtId="168" fontId="5" fillId="0" borderId="20" xfId="1" applyNumberFormat="1" applyFont="1" applyBorder="1" applyAlignment="1">
      <alignment horizontal="center" wrapText="1"/>
    </xf>
    <xf numFmtId="168" fontId="5" fillId="0" borderId="20" xfId="1" applyNumberFormat="1" applyFont="1" applyBorder="1" applyAlignment="1">
      <alignment horizontal="left" wrapText="1" inden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164" fontId="5" fillId="0" borderId="21" xfId="0" applyNumberFormat="1" applyFont="1" applyBorder="1" applyAlignment="1">
      <alignment horizontal="right" wrapText="1"/>
    </xf>
    <xf numFmtId="0" fontId="5" fillId="0" borderId="11" xfId="0" applyFont="1" applyBorder="1" applyAlignment="1">
      <alignment vertical="center" wrapText="1"/>
    </xf>
    <xf numFmtId="14" fontId="5" fillId="0" borderId="11" xfId="0" applyNumberFormat="1" applyFont="1" applyBorder="1" applyAlignment="1" applyProtection="1">
      <alignment horizontal="left" vertical="center" wrapText="1"/>
      <protection locked="0"/>
    </xf>
    <xf numFmtId="0" fontId="17" fillId="0" borderId="15" xfId="0" applyFont="1" applyBorder="1" applyAlignment="1">
      <alignment horizontal="center" vertical="center" wrapText="1"/>
    </xf>
    <xf numFmtId="0" fontId="5" fillId="0" borderId="15" xfId="0" applyFont="1" applyBorder="1" applyAlignment="1">
      <alignment horizontal="left" vertical="center" wrapText="1"/>
    </xf>
    <xf numFmtId="0" fontId="0" fillId="0" borderId="0" xfId="0" applyBorder="1"/>
    <xf numFmtId="0" fontId="17" fillId="0" borderId="18" xfId="0" applyFont="1" applyBorder="1" applyAlignment="1">
      <alignment horizontal="center" vertical="center" wrapText="1"/>
    </xf>
    <xf numFmtId="0" fontId="0" fillId="0" borderId="18" xfId="0" applyBorder="1" applyAlignment="1">
      <alignment vertical="top" wrapText="1"/>
    </xf>
    <xf numFmtId="0" fontId="0" fillId="0" borderId="18" xfId="0" applyBorder="1" applyAlignment="1">
      <alignment horizontal="center" vertical="top" wrapText="1"/>
    </xf>
    <xf numFmtId="0" fontId="23" fillId="0" borderId="18" xfId="0" applyFont="1" applyBorder="1" applyAlignment="1">
      <alignment vertical="center"/>
    </xf>
    <xf numFmtId="0" fontId="23" fillId="0" borderId="0" xfId="0" applyFont="1" applyAlignment="1">
      <alignment vertical="center"/>
    </xf>
    <xf numFmtId="164" fontId="21" fillId="0" borderId="0" xfId="0" applyNumberFormat="1" applyFont="1" applyBorder="1" applyAlignment="1">
      <alignment horizontal="center" vertical="top" wrapText="1"/>
    </xf>
    <xf numFmtId="0" fontId="5" fillId="0" borderId="0" xfId="0" applyFont="1" applyBorder="1" applyAlignment="1">
      <alignment horizontal="left" vertical="top" wrapText="1"/>
    </xf>
    <xf numFmtId="0" fontId="23" fillId="0" borderId="0" xfId="0" applyFont="1" applyAlignment="1">
      <alignment vertical="top"/>
    </xf>
    <xf numFmtId="0" fontId="21" fillId="0" borderId="0" xfId="0" applyFont="1" applyBorder="1" applyAlignment="1">
      <alignment horizontal="center" vertical="top" wrapText="1"/>
    </xf>
    <xf numFmtId="0" fontId="17" fillId="0" borderId="18" xfId="0" applyFont="1" applyBorder="1" applyAlignment="1">
      <alignment horizontal="left" vertical="center" wrapText="1"/>
    </xf>
    <xf numFmtId="0" fontId="21" fillId="0" borderId="0" xfId="0" applyFont="1" applyBorder="1" applyAlignment="1">
      <alignment horizontal="left" vertical="top" wrapText="1"/>
    </xf>
    <xf numFmtId="0" fontId="25" fillId="0" borderId="0" xfId="0" applyFont="1" applyAlignment="1">
      <alignment vertical="top"/>
    </xf>
    <xf numFmtId="0" fontId="26" fillId="0" borderId="0" xfId="0" applyFont="1" applyBorder="1" applyAlignment="1">
      <alignment horizontal="left" vertical="top" wrapText="1"/>
    </xf>
    <xf numFmtId="0" fontId="29" fillId="0" borderId="0" xfId="0" applyFont="1" applyFill="1" applyBorder="1" applyAlignment="1">
      <alignment horizontal="left" vertical="top" wrapText="1"/>
    </xf>
    <xf numFmtId="0" fontId="0" fillId="0" borderId="0" xfId="0" applyBorder="1" applyAlignment="1">
      <alignment vertical="top"/>
    </xf>
    <xf numFmtId="0" fontId="0" fillId="0" borderId="0" xfId="0" applyAlignment="1">
      <alignment vertical="top"/>
    </xf>
    <xf numFmtId="0" fontId="0" fillId="0" borderId="0" xfId="0" applyAlignment="1">
      <alignment horizontal="center"/>
    </xf>
    <xf numFmtId="0" fontId="0" fillId="0" borderId="0" xfId="0" applyAlignment="1">
      <alignment horizontal="right" vertical="top"/>
    </xf>
    <xf numFmtId="169" fontId="0" fillId="0" borderId="0" xfId="0" applyNumberFormat="1"/>
    <xf numFmtId="3" fontId="0" fillId="0" borderId="0" xfId="0" applyNumberFormat="1"/>
    <xf numFmtId="165" fontId="0" fillId="0" borderId="0" xfId="1" applyNumberFormat="1" applyFont="1"/>
    <xf numFmtId="0" fontId="5" fillId="0" borderId="22" xfId="0" applyFont="1" applyBorder="1" applyAlignment="1">
      <alignment horizontal="center" vertical="center" wrapText="1"/>
    </xf>
    <xf numFmtId="49" fontId="4" fillId="0" borderId="0" xfId="1" applyNumberFormat="1" applyFont="1" applyBorder="1" applyAlignment="1">
      <alignment horizontal="left" wrapText="1"/>
    </xf>
    <xf numFmtId="167" fontId="4" fillId="0" borderId="13" xfId="2" applyNumberFormat="1" applyFont="1" applyBorder="1" applyAlignment="1">
      <alignment horizontal="right" wrapText="1"/>
    </xf>
    <xf numFmtId="49" fontId="5" fillId="0" borderId="0" xfId="1" applyNumberFormat="1" applyFont="1" applyBorder="1" applyAlignment="1">
      <alignment horizontal="left" wrapText="1"/>
    </xf>
    <xf numFmtId="167" fontId="5" fillId="0" borderId="13" xfId="2" applyNumberFormat="1" applyFont="1" applyBorder="1" applyAlignment="1">
      <alignment horizontal="right" wrapText="1"/>
    </xf>
    <xf numFmtId="49" fontId="6" fillId="0" borderId="0" xfId="1" applyNumberFormat="1" applyFont="1" applyBorder="1" applyAlignment="1">
      <alignment horizontal="left" wrapText="1"/>
    </xf>
    <xf numFmtId="167" fontId="6" fillId="0" borderId="13" xfId="2" applyNumberFormat="1" applyFont="1" applyBorder="1" applyAlignment="1">
      <alignment horizontal="right" wrapText="1"/>
    </xf>
    <xf numFmtId="49" fontId="8" fillId="0" borderId="0" xfId="1" applyNumberFormat="1" applyFont="1" applyBorder="1" applyAlignment="1">
      <alignment horizontal="left" wrapText="1"/>
    </xf>
    <xf numFmtId="167" fontId="8" fillId="0" borderId="13" xfId="2" applyNumberFormat="1" applyFont="1" applyBorder="1" applyAlignment="1">
      <alignment horizontal="right" wrapText="1"/>
    </xf>
    <xf numFmtId="49" fontId="10" fillId="0" borderId="0" xfId="1" applyNumberFormat="1" applyFont="1" applyBorder="1" applyAlignment="1">
      <alignment horizontal="left" wrapText="1"/>
    </xf>
    <xf numFmtId="167" fontId="10" fillId="0" borderId="13" xfId="2" applyNumberFormat="1" applyFont="1" applyBorder="1" applyAlignment="1">
      <alignment horizontal="right" wrapText="1"/>
    </xf>
    <xf numFmtId="49" fontId="12" fillId="0" borderId="0" xfId="1" applyNumberFormat="1" applyFont="1" applyBorder="1" applyAlignment="1">
      <alignment horizontal="left" wrapText="1"/>
    </xf>
    <xf numFmtId="167" fontId="12" fillId="0" borderId="13" xfId="2" applyNumberFormat="1" applyFont="1" applyBorder="1" applyAlignment="1">
      <alignment horizontal="right" wrapText="1"/>
    </xf>
    <xf numFmtId="49" fontId="30" fillId="0" borderId="0" xfId="1" applyNumberFormat="1" applyFont="1" applyBorder="1" applyAlignment="1">
      <alignment horizontal="left" indent="2"/>
    </xf>
    <xf numFmtId="49" fontId="30" fillId="0" borderId="0" xfId="1" applyNumberFormat="1" applyFont="1" applyBorder="1" applyAlignment="1">
      <alignment horizontal="left" wrapText="1"/>
    </xf>
    <xf numFmtId="3" fontId="30" fillId="0" borderId="13" xfId="0" applyNumberFormat="1" applyFont="1" applyBorder="1" applyAlignment="1">
      <alignment horizontal="right" wrapText="1"/>
    </xf>
    <xf numFmtId="167" fontId="30" fillId="0" borderId="13" xfId="2" applyNumberFormat="1" applyFont="1" applyBorder="1" applyAlignment="1">
      <alignment horizontal="right" wrapText="1"/>
    </xf>
    <xf numFmtId="0" fontId="31" fillId="0" borderId="0" xfId="0" applyFont="1"/>
    <xf numFmtId="49" fontId="15" fillId="0" borderId="0" xfId="1" applyNumberFormat="1" applyFont="1" applyBorder="1" applyAlignment="1">
      <alignment horizontal="left" wrapText="1"/>
    </xf>
    <xf numFmtId="167" fontId="15" fillId="0" borderId="13" xfId="2" applyNumberFormat="1" applyFont="1" applyBorder="1" applyAlignment="1">
      <alignment horizontal="right" wrapText="1"/>
    </xf>
    <xf numFmtId="165" fontId="12" fillId="0" borderId="13" xfId="1" applyNumberFormat="1" applyFont="1" applyBorder="1" applyAlignment="1">
      <alignment horizontal="right" wrapText="1"/>
    </xf>
    <xf numFmtId="165" fontId="15" fillId="0" borderId="13" xfId="1" applyNumberFormat="1" applyFont="1" applyBorder="1" applyAlignment="1">
      <alignment horizontal="right" wrapText="1"/>
    </xf>
    <xf numFmtId="165" fontId="32" fillId="0" borderId="13" xfId="1" applyNumberFormat="1" applyFont="1" applyBorder="1" applyAlignment="1">
      <alignment horizontal="right" wrapText="1"/>
    </xf>
    <xf numFmtId="167" fontId="32" fillId="0" borderId="13" xfId="2" applyNumberFormat="1" applyFont="1" applyBorder="1" applyAlignment="1">
      <alignment horizontal="right" wrapText="1"/>
    </xf>
    <xf numFmtId="165" fontId="19" fillId="0" borderId="13" xfId="1" applyNumberFormat="1" applyFont="1" applyBorder="1" applyAlignment="1">
      <alignment horizontal="right" wrapText="1"/>
    </xf>
    <xf numFmtId="167" fontId="19" fillId="0" borderId="13" xfId="2" applyNumberFormat="1" applyFont="1" applyBorder="1" applyAlignment="1">
      <alignment horizontal="right" wrapText="1"/>
    </xf>
    <xf numFmtId="0" fontId="33" fillId="0" borderId="0" xfId="0" applyFont="1" applyAlignment="1">
      <alignment vertical="top"/>
    </xf>
    <xf numFmtId="0" fontId="16" fillId="0" borderId="13" xfId="0" applyFont="1" applyBorder="1"/>
    <xf numFmtId="0" fontId="2" fillId="0" borderId="13" xfId="0" applyFont="1" applyBorder="1"/>
    <xf numFmtId="167" fontId="34" fillId="0" borderId="13" xfId="2" applyNumberFormat="1" applyFont="1" applyBorder="1" applyAlignment="1">
      <alignment horizontal="right" wrapText="1"/>
    </xf>
    <xf numFmtId="0" fontId="16" fillId="0" borderId="0" xfId="0" applyFont="1" applyAlignment="1">
      <alignment vertical="top"/>
    </xf>
    <xf numFmtId="49" fontId="15" fillId="0" borderId="0" xfId="1" applyNumberFormat="1" applyFont="1" applyBorder="1" applyAlignment="1">
      <alignment horizontal="left" wrapText="1" indent="1"/>
    </xf>
    <xf numFmtId="49" fontId="5" fillId="0" borderId="0" xfId="1" applyNumberFormat="1" applyFont="1" applyBorder="1" applyAlignment="1">
      <alignment horizontal="left" wrapText="1" indent="1"/>
    </xf>
    <xf numFmtId="0" fontId="0" fillId="0" borderId="13" xfId="0" applyBorder="1"/>
    <xf numFmtId="49" fontId="5" fillId="0" borderId="0" xfId="1" applyNumberFormat="1" applyFont="1" applyBorder="1" applyAlignment="1">
      <alignment horizontal="left" wrapText="1" indent="2"/>
    </xf>
    <xf numFmtId="165" fontId="18" fillId="0" borderId="13" xfId="1" applyNumberFormat="1" applyFont="1" applyBorder="1" applyAlignment="1">
      <alignment horizontal="right" wrapText="1"/>
    </xf>
    <xf numFmtId="167" fontId="18" fillId="0" borderId="13" xfId="2" applyNumberFormat="1" applyFont="1" applyBorder="1" applyAlignment="1">
      <alignment horizontal="right" wrapText="1"/>
    </xf>
    <xf numFmtId="165" fontId="4" fillId="0" borderId="13" xfId="1" applyNumberFormat="1" applyFont="1" applyBorder="1" applyAlignment="1">
      <alignment horizontal="right" wrapText="1"/>
    </xf>
    <xf numFmtId="0" fontId="0" fillId="0" borderId="13" xfId="0" applyBorder="1" applyAlignment="1">
      <alignment horizontal="center"/>
    </xf>
    <xf numFmtId="165" fontId="6" fillId="0" borderId="13" xfId="1" applyNumberFormat="1" applyFont="1" applyBorder="1" applyAlignment="1">
      <alignment horizontal="right" wrapText="1"/>
    </xf>
    <xf numFmtId="0" fontId="7" fillId="0" borderId="13" xfId="0" applyFont="1" applyBorder="1"/>
    <xf numFmtId="165" fontId="8" fillId="0" borderId="13" xfId="1" applyNumberFormat="1" applyFont="1" applyBorder="1" applyAlignment="1">
      <alignment horizontal="right" wrapText="1"/>
    </xf>
    <xf numFmtId="0" fontId="9" fillId="0" borderId="13" xfId="0" applyFont="1" applyBorder="1"/>
    <xf numFmtId="165" fontId="10" fillId="0" borderId="13" xfId="1" applyNumberFormat="1" applyFont="1" applyBorder="1" applyAlignment="1">
      <alignment horizontal="right" wrapText="1"/>
    </xf>
    <xf numFmtId="0" fontId="11" fillId="0" borderId="13" xfId="0" applyFont="1" applyBorder="1"/>
    <xf numFmtId="167" fontId="22" fillId="0" borderId="13" xfId="2" applyNumberFormat="1" applyFont="1" applyBorder="1" applyAlignment="1">
      <alignment horizontal="right" wrapText="1"/>
    </xf>
    <xf numFmtId="165" fontId="22" fillId="0" borderId="13" xfId="1" applyNumberFormat="1" applyFont="1" applyBorder="1" applyAlignment="1">
      <alignment horizontal="right" wrapText="1"/>
    </xf>
    <xf numFmtId="0" fontId="35" fillId="0" borderId="0" xfId="0" applyFont="1" applyAlignment="1">
      <alignment vertical="top"/>
    </xf>
    <xf numFmtId="167" fontId="20" fillId="0" borderId="13" xfId="2" applyNumberFormat="1" applyFont="1" applyBorder="1" applyAlignment="1">
      <alignment horizontal="right" wrapText="1"/>
    </xf>
    <xf numFmtId="0" fontId="36" fillId="0" borderId="0" xfId="0" applyFont="1" applyAlignment="1">
      <alignment vertical="top"/>
    </xf>
    <xf numFmtId="167" fontId="21" fillId="0" borderId="13" xfId="2" applyNumberFormat="1" applyFont="1" applyBorder="1" applyAlignment="1">
      <alignment horizontal="right" wrapText="1"/>
    </xf>
    <xf numFmtId="167" fontId="37" fillId="0" borderId="13" xfId="2" applyNumberFormat="1" applyFont="1" applyBorder="1" applyAlignment="1">
      <alignment horizontal="right" wrapText="1"/>
    </xf>
    <xf numFmtId="168" fontId="5" fillId="0" borderId="18" xfId="1" applyNumberFormat="1" applyFont="1" applyBorder="1" applyAlignment="1">
      <alignment horizontal="left" wrapText="1" indent="1"/>
    </xf>
    <xf numFmtId="0" fontId="5" fillId="0" borderId="1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Border="1" applyAlignment="1">
      <alignment vertical="center" wrapText="1"/>
    </xf>
    <xf numFmtId="14" fontId="5" fillId="0" borderId="0" xfId="0" applyNumberFormat="1" applyFont="1" applyBorder="1" applyAlignment="1" applyProtection="1">
      <alignment horizontal="left" vertical="center" wrapText="1"/>
      <protection locked="0"/>
    </xf>
    <xf numFmtId="0" fontId="5"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23" fillId="0" borderId="0" xfId="0" applyFont="1" applyBorder="1" applyAlignment="1">
      <alignment vertical="top"/>
    </xf>
    <xf numFmtId="0" fontId="21" fillId="0" borderId="0" xfId="0" applyFont="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Border="1" applyAlignment="1">
      <alignment horizontal="left" vertical="center" wrapText="1"/>
    </xf>
    <xf numFmtId="0" fontId="17" fillId="0" borderId="18" xfId="0" applyFont="1" applyBorder="1" applyAlignment="1">
      <alignment horizontal="left" vertical="center" wrapText="1"/>
    </xf>
    <xf numFmtId="0" fontId="17" fillId="0" borderId="11" xfId="0" applyFont="1" applyBorder="1" applyAlignment="1">
      <alignment horizontal="left" vertical="center" wrapText="1"/>
    </xf>
    <xf numFmtId="0" fontId="0" fillId="0" borderId="0" xfId="0" applyBorder="1" applyAlignment="1">
      <alignment vertical="top" wrapText="1"/>
    </xf>
    <xf numFmtId="0" fontId="23" fillId="0" borderId="0" xfId="0" applyFont="1" applyBorder="1" applyAlignment="1">
      <alignment vertical="center"/>
    </xf>
    <xf numFmtId="0" fontId="21" fillId="0" borderId="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5" fillId="0" borderId="15" xfId="0" applyFont="1" applyBorder="1" applyAlignment="1">
      <alignment horizontal="center" vertical="center" wrapText="1"/>
    </xf>
    <xf numFmtId="0" fontId="17" fillId="0" borderId="0" xfId="0" applyFont="1" applyBorder="1" applyAlignment="1">
      <alignment horizontal="left" vertical="center" wrapText="1"/>
    </xf>
    <xf numFmtId="49" fontId="5" fillId="0" borderId="0" xfId="0" applyNumberFormat="1" applyFont="1" applyBorder="1" applyAlignment="1">
      <alignment horizontal="left" vertical="center" wrapText="1"/>
    </xf>
    <xf numFmtId="3" fontId="5" fillId="0" borderId="12" xfId="0" applyNumberFormat="1" applyFont="1" applyBorder="1" applyAlignment="1">
      <alignment horizontal="right" vertical="center" wrapText="1"/>
    </xf>
    <xf numFmtId="167" fontId="5" fillId="0" borderId="12" xfId="2" applyNumberFormat="1" applyFont="1" applyBorder="1" applyAlignment="1">
      <alignment horizontal="right" vertical="center" wrapText="1"/>
    </xf>
    <xf numFmtId="167" fontId="5" fillId="0" borderId="0" xfId="2" applyNumberFormat="1" applyFont="1" applyFill="1" applyBorder="1" applyAlignment="1">
      <alignment horizontal="right" vertical="center" wrapText="1"/>
    </xf>
    <xf numFmtId="3" fontId="5" fillId="0" borderId="8" xfId="0" applyNumberFormat="1" applyFont="1" applyBorder="1" applyAlignment="1">
      <alignment horizontal="right" vertical="center" wrapText="1"/>
    </xf>
    <xf numFmtId="167" fontId="5" fillId="0" borderId="8" xfId="2" applyNumberFormat="1" applyFont="1" applyBorder="1" applyAlignment="1">
      <alignment horizontal="right" vertical="center" wrapText="1"/>
    </xf>
    <xf numFmtId="49" fontId="5" fillId="0" borderId="15" xfId="0" applyNumberFormat="1" applyFont="1" applyBorder="1" applyAlignment="1">
      <alignment horizontal="left" vertical="center" wrapText="1"/>
    </xf>
    <xf numFmtId="3" fontId="5" fillId="0" borderId="16" xfId="0" applyNumberFormat="1" applyFont="1" applyBorder="1" applyAlignment="1">
      <alignment horizontal="right" vertical="center" wrapText="1"/>
    </xf>
    <xf numFmtId="167" fontId="5" fillId="0" borderId="16" xfId="2" applyNumberFormat="1" applyFont="1" applyBorder="1" applyAlignment="1">
      <alignment horizontal="right" vertical="center" wrapText="1"/>
    </xf>
    <xf numFmtId="0" fontId="21" fillId="0" borderId="15" xfId="0" applyFont="1" applyBorder="1" applyAlignment="1">
      <alignment horizontal="center" vertical="center" wrapText="1"/>
    </xf>
    <xf numFmtId="49" fontId="5" fillId="0" borderId="0" xfId="0" applyNumberFormat="1" applyFont="1" applyBorder="1" applyAlignment="1">
      <alignment horizontal="center" vertical="top" wrapText="1"/>
    </xf>
    <xf numFmtId="49" fontId="5" fillId="0" borderId="0" xfId="0" applyNumberFormat="1" applyFont="1" applyBorder="1" applyAlignment="1">
      <alignment horizontal="left" vertical="top" wrapText="1"/>
    </xf>
    <xf numFmtId="0" fontId="21" fillId="0" borderId="11" xfId="0" applyFont="1" applyBorder="1" applyAlignment="1">
      <alignment horizontal="center" vertical="center" wrapText="1"/>
    </xf>
    <xf numFmtId="49" fontId="5" fillId="0" borderId="18" xfId="0" applyNumberFormat="1" applyFont="1" applyBorder="1" applyAlignment="1">
      <alignment horizontal="left" vertical="center" wrapText="1"/>
    </xf>
    <xf numFmtId="0" fontId="5" fillId="0" borderId="0" xfId="0" applyFont="1" applyBorder="1" applyAlignment="1">
      <alignment horizontal="center" vertical="center" wrapText="1"/>
    </xf>
    <xf numFmtId="165" fontId="5" fillId="0" borderId="0" xfId="1" applyNumberFormat="1" applyFont="1" applyBorder="1" applyAlignment="1">
      <alignment horizontal="center" vertical="center" wrapText="1"/>
    </xf>
    <xf numFmtId="49" fontId="5" fillId="0" borderId="23" xfId="0" applyNumberFormat="1" applyFont="1" applyBorder="1" applyAlignment="1">
      <alignment horizontal="left" vertical="center" wrapText="1"/>
    </xf>
    <xf numFmtId="0" fontId="5" fillId="0" borderId="23" xfId="0" applyFont="1" applyBorder="1" applyAlignment="1">
      <alignment horizontal="center" vertical="center" wrapText="1"/>
    </xf>
    <xf numFmtId="165" fontId="5" fillId="0" borderId="23" xfId="1" applyNumberFormat="1" applyFont="1" applyBorder="1" applyAlignment="1">
      <alignment horizontal="center" vertical="center" wrapText="1"/>
    </xf>
    <xf numFmtId="49" fontId="5" fillId="0" borderId="0" xfId="0" applyNumberFormat="1" applyFont="1" applyBorder="1" applyAlignment="1">
      <alignment horizontal="left" vertical="center" wrapText="1"/>
    </xf>
    <xf numFmtId="0" fontId="5" fillId="0" borderId="23" xfId="0" applyFont="1" applyBorder="1" applyAlignment="1">
      <alignment horizontal="left" vertical="center" wrapText="1"/>
    </xf>
    <xf numFmtId="49" fontId="5" fillId="0" borderId="24" xfId="0" applyNumberFormat="1" applyFont="1" applyBorder="1" applyAlignment="1">
      <alignment horizontal="left" vertical="center" wrapText="1"/>
    </xf>
    <xf numFmtId="0" fontId="5" fillId="0" borderId="23" xfId="0" applyFont="1" applyBorder="1" applyAlignment="1">
      <alignment horizontal="left" vertical="center" wrapText="1"/>
    </xf>
    <xf numFmtId="0" fontId="21" fillId="0" borderId="0" xfId="0" applyFont="1" applyBorder="1" applyAlignment="1">
      <alignment horizontal="left" vertical="top" wrapText="1"/>
    </xf>
    <xf numFmtId="0" fontId="25" fillId="0" borderId="0" xfId="0" applyFont="1" applyBorder="1" applyAlignment="1">
      <alignment vertical="top"/>
    </xf>
    <xf numFmtId="0" fontId="21" fillId="0" borderId="0" xfId="0" applyFont="1" applyBorder="1" applyAlignment="1">
      <alignment horizontal="justify" vertical="top" wrapText="1"/>
    </xf>
    <xf numFmtId="0" fontId="21" fillId="0" borderId="0" xfId="0" applyFont="1" applyBorder="1" applyAlignment="1">
      <alignment horizontal="justify" vertical="top" wrapText="1"/>
    </xf>
    <xf numFmtId="0" fontId="17" fillId="0" borderId="0" xfId="0" applyFont="1" applyBorder="1" applyAlignment="1">
      <alignment horizontal="center" vertical="top" wrapText="1"/>
    </xf>
    <xf numFmtId="49" fontId="5" fillId="0" borderId="11" xfId="1" applyNumberFormat="1" applyFont="1" applyBorder="1" applyAlignment="1">
      <alignment horizontal="left" wrapText="1"/>
    </xf>
    <xf numFmtId="49" fontId="5" fillId="0" borderId="12" xfId="1" applyNumberFormat="1" applyFont="1" applyBorder="1" applyAlignment="1">
      <alignment horizontal="left" wrapText="1"/>
    </xf>
    <xf numFmtId="3" fontId="5" fillId="0" borderId="13" xfId="0" applyNumberFormat="1" applyFont="1" applyBorder="1" applyAlignment="1">
      <alignment horizontal="right" vertical="center" wrapText="1"/>
    </xf>
    <xf numFmtId="167" fontId="5" fillId="0" borderId="25" xfId="2" applyNumberFormat="1" applyFont="1" applyBorder="1" applyAlignment="1">
      <alignment horizontal="right" vertical="center" wrapText="1"/>
    </xf>
    <xf numFmtId="167" fontId="5" fillId="0" borderId="10" xfId="2" applyNumberFormat="1" applyFont="1" applyBorder="1" applyAlignment="1">
      <alignment horizontal="right" vertical="center" wrapText="1"/>
    </xf>
    <xf numFmtId="49" fontId="5" fillId="0" borderId="0" xfId="1" applyNumberFormat="1" applyFont="1" applyBorder="1" applyAlignment="1">
      <alignment horizontal="left" wrapText="1"/>
    </xf>
    <xf numFmtId="49" fontId="5" fillId="0" borderId="8" xfId="1" applyNumberFormat="1" applyFont="1" applyBorder="1" applyAlignment="1">
      <alignment horizontal="left" wrapText="1"/>
    </xf>
    <xf numFmtId="3" fontId="5" fillId="0" borderId="0" xfId="0" applyNumberFormat="1" applyFont="1" applyBorder="1" applyAlignment="1">
      <alignment horizontal="right" vertical="center" wrapText="1"/>
    </xf>
    <xf numFmtId="167" fontId="5" fillId="0" borderId="9" xfId="2" applyNumberFormat="1" applyFont="1" applyBorder="1" applyAlignment="1">
      <alignment horizontal="right" vertical="center" wrapText="1"/>
    </xf>
    <xf numFmtId="167" fontId="5" fillId="0" borderId="13" xfId="2" applyNumberFormat="1" applyFont="1" applyBorder="1" applyAlignment="1">
      <alignment horizontal="right" vertical="center" wrapText="1"/>
    </xf>
    <xf numFmtId="49" fontId="5" fillId="0" borderId="15" xfId="1" applyNumberFormat="1" applyFont="1" applyBorder="1" applyAlignment="1">
      <alignment horizontal="left" wrapText="1"/>
    </xf>
    <xf numFmtId="49" fontId="5" fillId="0" borderId="16" xfId="1" applyNumberFormat="1" applyFont="1" applyBorder="1" applyAlignment="1">
      <alignment horizontal="left" wrapText="1"/>
    </xf>
    <xf numFmtId="3" fontId="5" fillId="0" borderId="14" xfId="0" applyNumberFormat="1" applyFont="1" applyBorder="1" applyAlignment="1">
      <alignment horizontal="right" vertical="center" wrapText="1"/>
    </xf>
    <xf numFmtId="49" fontId="5" fillId="0" borderId="18" xfId="1" applyNumberFormat="1" applyFont="1" applyBorder="1" applyAlignment="1">
      <alignment horizontal="left" vertical="center" wrapText="1"/>
    </xf>
    <xf numFmtId="49" fontId="5" fillId="0" borderId="19" xfId="1" applyNumberFormat="1" applyFont="1" applyBorder="1" applyAlignment="1">
      <alignment horizontal="left" vertical="center" wrapText="1"/>
    </xf>
    <xf numFmtId="49" fontId="5" fillId="0" borderId="21" xfId="1" applyNumberFormat="1" applyFont="1" applyBorder="1" applyAlignment="1">
      <alignment horizontal="center" wrapText="1"/>
    </xf>
    <xf numFmtId="49" fontId="5" fillId="0" borderId="19" xfId="1" applyNumberFormat="1" applyFont="1" applyBorder="1" applyAlignment="1">
      <alignment horizontal="center" wrapText="1"/>
    </xf>
    <xf numFmtId="49" fontId="5" fillId="0" borderId="18" xfId="1" applyNumberFormat="1" applyFont="1" applyBorder="1" applyAlignment="1">
      <alignment horizontal="center" wrapText="1"/>
    </xf>
    <xf numFmtId="167" fontId="5" fillId="0" borderId="13" xfId="2" applyNumberFormat="1" applyFont="1" applyBorder="1" applyAlignment="1">
      <alignment horizontal="center" vertical="center" wrapText="1"/>
    </xf>
    <xf numFmtId="167" fontId="5" fillId="0" borderId="8" xfId="2" applyNumberFormat="1" applyFont="1" applyBorder="1" applyAlignment="1">
      <alignment horizontal="center" vertical="center" wrapText="1"/>
    </xf>
    <xf numFmtId="167" fontId="5" fillId="0" borderId="0" xfId="2" applyNumberFormat="1" applyFont="1" applyBorder="1" applyAlignment="1">
      <alignment horizontal="center" vertical="center" wrapText="1"/>
    </xf>
    <xf numFmtId="167" fontId="5" fillId="0" borderId="14" xfId="2" applyNumberFormat="1" applyFont="1" applyBorder="1" applyAlignment="1">
      <alignment horizontal="center" vertical="center" wrapText="1"/>
    </xf>
    <xf numFmtId="167" fontId="5" fillId="0" borderId="16" xfId="2" applyNumberFormat="1" applyFont="1" applyBorder="1" applyAlignment="1">
      <alignment horizontal="center" vertical="center" wrapText="1"/>
    </xf>
    <xf numFmtId="168" fontId="5" fillId="0" borderId="20" xfId="1" applyNumberFormat="1" applyFont="1" applyBorder="1" applyAlignment="1">
      <alignment horizontal="center" vertical="center" wrapText="1"/>
    </xf>
    <xf numFmtId="168" fontId="5" fillId="0" borderId="21" xfId="1" applyNumberFormat="1" applyFont="1" applyBorder="1" applyAlignment="1">
      <alignment horizontal="left" wrapText="1" indent="1"/>
    </xf>
    <xf numFmtId="168" fontId="5" fillId="0" borderId="18" xfId="1" applyNumberFormat="1" applyFont="1" applyBorder="1" applyAlignment="1">
      <alignment horizontal="center" vertical="center" wrapText="1"/>
    </xf>
    <xf numFmtId="0" fontId="21" fillId="0" borderId="11" xfId="0" applyFont="1" applyBorder="1" applyAlignment="1">
      <alignment horizontal="left" vertical="top" wrapText="1"/>
    </xf>
    <xf numFmtId="0" fontId="21" fillId="0" borderId="0" xfId="0" applyFont="1" applyBorder="1" applyAlignment="1">
      <alignment vertical="top" wrapText="1"/>
    </xf>
  </cellXfs>
  <cellStyles count="61">
    <cellStyle name="Comma" xfId="1" builtinId="3"/>
    <cellStyle name="Comma 2" xfId="3"/>
    <cellStyle name="Comma 3" xfId="4"/>
    <cellStyle name="Currency 2" xfId="5"/>
    <cellStyle name="Hyperlink 2" xfId="6"/>
    <cellStyle name="Hyperlink 3" xfId="7"/>
    <cellStyle name="Hyperlink 4" xfId="8"/>
    <cellStyle name="Hyperlink 5" xfId="9"/>
    <cellStyle name="Normal" xfId="0" builtinId="0"/>
    <cellStyle name="Normal 10" xfId="10"/>
    <cellStyle name="Normal 11" xfId="11"/>
    <cellStyle name="Normal 12" xfId="12"/>
    <cellStyle name="Normal 13" xfId="13"/>
    <cellStyle name="Normal 14" xfId="14"/>
    <cellStyle name="Normal 15" xfId="15"/>
    <cellStyle name="Normal 2" xfId="16"/>
    <cellStyle name="Normal 2 2" xfId="17"/>
    <cellStyle name="Normal 2 2 2" xfId="18"/>
    <cellStyle name="Normal 2 3" xfId="19"/>
    <cellStyle name="Normal 3" xfId="20"/>
    <cellStyle name="Normal 4" xfId="21"/>
    <cellStyle name="Normal 5" xfId="22"/>
    <cellStyle name="Normal 6" xfId="23"/>
    <cellStyle name="Normal 7" xfId="24"/>
    <cellStyle name="Normal 8" xfId="25"/>
    <cellStyle name="Normal 9" xfId="26"/>
    <cellStyle name="Percent" xfId="2" builtinId="5"/>
    <cellStyle name="Percent 2" xfId="27"/>
    <cellStyle name="Percent 3" xfId="28"/>
    <cellStyle name="ss1" xfId="29"/>
    <cellStyle name="ss10" xfId="30"/>
    <cellStyle name="ss11" xfId="31"/>
    <cellStyle name="ss12" xfId="32"/>
    <cellStyle name="ss13" xfId="33"/>
    <cellStyle name="ss14" xfId="34"/>
    <cellStyle name="ss15" xfId="35"/>
    <cellStyle name="ss16" xfId="36"/>
    <cellStyle name="ss17" xfId="37"/>
    <cellStyle name="ss18" xfId="38"/>
    <cellStyle name="ss19" xfId="39"/>
    <cellStyle name="ss2" xfId="40"/>
    <cellStyle name="ss20" xfId="41"/>
    <cellStyle name="ss21" xfId="42"/>
    <cellStyle name="ss22" xfId="43"/>
    <cellStyle name="ss23" xfId="44"/>
    <cellStyle name="ss24" xfId="45"/>
    <cellStyle name="ss25" xfId="46"/>
    <cellStyle name="ss26" xfId="47"/>
    <cellStyle name="ss27" xfId="48"/>
    <cellStyle name="ss28" xfId="49"/>
    <cellStyle name="ss29" xfId="50"/>
    <cellStyle name="ss3" xfId="51"/>
    <cellStyle name="ss30" xfId="52"/>
    <cellStyle name="ss31" xfId="53"/>
    <cellStyle name="ss4" xfId="54"/>
    <cellStyle name="ss5" xfId="55"/>
    <cellStyle name="ss6" xfId="56"/>
    <cellStyle name="ss7" xfId="57"/>
    <cellStyle name="ss8" xfId="58"/>
    <cellStyle name="ss9" xfId="59"/>
    <cellStyle name="Total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CHIVE/INACTIVE%20PROJECTS/AEI/TechnicalNew/1.%20A%20Massive%20Health%20Sector/Latest%20Draft/AEIGuidePartOneER8-31-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Projections\Function%20Table%20Aggregates_%20Bridgetables\2012%20January\P354_P364%20BASE%20TO%20BASE_final_adjtab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jections/Baseline_08Mar/Backup08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 One Tables"/>
      <sheetName val="Part One Figures"/>
      <sheetName val="Table 1.1"/>
      <sheetName val="NHE 1960-2011"/>
      <sheetName val="NHE-GDP 1960-2011"/>
      <sheetName val="NHE 1970-2021"/>
      <sheetName val="CMS Table 1, NHE 2006-21"/>
      <sheetName val="PopulationProjections2012-2060"/>
      <sheetName val="Population 2000-50 (unused)"/>
      <sheetName val="Census Population 2015-2060"/>
      <sheetName val="NIPA 1.1.6 2009$ GDP 29-12"/>
      <sheetName val="NIPA 1.1.6 2005$  GDP"/>
      <sheetName val="NIPA 1.1.6 2005$ GDP (2010)"/>
      <sheetName val="CBO 2011-2023 Real GDP"/>
      <sheetName val="NIPA 7.1 Per Capita 29-12"/>
      <sheetName val="NIPA 7.1 Per Capita (2010)"/>
      <sheetName val="Table 1.1.1"/>
      <sheetName val="NIPA 1.1.9 GDP IPD 2009$ "/>
      <sheetName val="NIPA 1.1.9 GDP IPD 2005$"/>
      <sheetName val="NIPA 2.5.4 PCE by Function 2013"/>
      <sheetName val="NIPA 2.5.4 PCE by Function 2012"/>
      <sheetName val="CPI-U 1929-12"/>
      <sheetName val="CPI-W 1929-09 (unused)"/>
      <sheetName val="CMS-PHCE 1997-2011"/>
      <sheetName val="Table 1.1.2"/>
      <sheetName val="Table 1.1.3"/>
      <sheetName val="Table 1.1.4"/>
      <sheetName val="NHE08-60"/>
      <sheetName val="NHE60-07 (unused)"/>
      <sheetName val="NHE65-18 (unused)"/>
      <sheetName val="NHE 1965-2019 (2011)"/>
      <sheetName val="NHE65-19 (2010)"/>
      <sheetName val="NHE08 Summary &amp; GDP (unused)"/>
      <sheetName val="Table 1.1.5"/>
      <sheetName val="NHE65-19 Update"/>
      <sheetName val="Table 1.1.6"/>
      <sheetName val="Table 1.1.7"/>
      <sheetName val="Table 1.1.8"/>
      <sheetName val="Table 1.2"/>
      <sheetName val="Table 1.2.1"/>
      <sheetName val="NIPA 2.5.3 Real PCE Quant 2013"/>
      <sheetName val="NIPA 2.5.3 Real PCE Q 2012"/>
      <sheetName val="Table 1.3"/>
      <sheetName val="Table 1.3.1"/>
      <sheetName val="CBO Table B-1"/>
      <sheetName val="CBO 5-13 Projections"/>
      <sheetName val="CBO GDP 2012-21 (unused)"/>
      <sheetName val="NIPA 1.1.5 GDP 29-12"/>
      <sheetName val="NIPA 1.1.5 GDP (2011)"/>
      <sheetName val="NIPA 1.1.5 GDP (2010)"/>
      <sheetName val="NIPA 3.2 Federal Outlays"/>
      <sheetName val="NIPA 3.2 Federal Outlays (2011)"/>
      <sheetName val="NIPA 3.3 S&amp;L 29-12"/>
      <sheetName val="NIPA 3.3 S&amp;L (2011) "/>
      <sheetName val="Table 1.3.1.1"/>
      <sheetName val="Table 1.3.2"/>
      <sheetName val="Federal Receipts &amp; Outlays, OMB"/>
      <sheetName val="NIPA 2.5.5 PCE by Function"/>
      <sheetName val="NIPA 6.16A GrossProfits 1929-47"/>
      <sheetName val="NIPA 6.16B GrossProfits 1948-87"/>
      <sheetName val="NIPA 6.16C GrossProfits 1987-00"/>
      <sheetName val="NIPA 6.16D GrossProfits 1998-12"/>
      <sheetName val="NIPA6.19A Post-Tx Profits 29-47"/>
      <sheetName val="NIPA6.19B Post-Tx Profits, 48-8"/>
      <sheetName val="NIPA6.19C Post-Tx Profits 87-00"/>
      <sheetName val="NIPA6.19D Post-Tx Profits 98-12"/>
      <sheetName val="Table 1.3.3"/>
      <sheetName val="NIPA2.1 Personal Income 1929-12"/>
      <sheetName val="NIPA 3.6 Social Insurance"/>
      <sheetName val="NIPA 2.2A W&amp;S 1929-00"/>
      <sheetName val="NIPA 2.2A W&amp;S 1929-00 (2009)"/>
      <sheetName val="NIPA 2.2B W&amp;S 1998-12"/>
      <sheetName val="NIPA 2.2B 1998-09 (2010)"/>
      <sheetName val="Table 1.3.4"/>
      <sheetName val="CMS NHE by Sponsor 1987-2011"/>
      <sheetName val="CMS Sponsor Table 4 (unused)"/>
      <sheetName val="CMS Sponsor Table 5 (unused)"/>
      <sheetName val="Table 1.3.4a (2010)"/>
      <sheetName val="Table 1.3.5"/>
      <sheetName val="Table 1.3.5a (2010)"/>
      <sheetName val="Table 1.3.6"/>
      <sheetName val="CMS Table 16 2006-2021 Sponsor"/>
      <sheetName val="Table 1.3.7"/>
      <sheetName val="Table 1.3.8"/>
      <sheetName val="Table 1.3.9"/>
      <sheetName val="Table 1.4"/>
      <sheetName val="Table 1.5"/>
      <sheetName val="Table 1.5.1"/>
      <sheetName val="REFERENCES"/>
      <sheetName val="Table 1.6"/>
      <sheetName val="Table 1.6.1"/>
      <sheetName val="Table 1.6.2"/>
      <sheetName val="Table 1.6.3"/>
      <sheetName val="Table 1.6.4"/>
      <sheetName val="Table 1.7 "/>
      <sheetName val="UN Population (2013)"/>
      <sheetName val="UN Population (2010)"/>
      <sheetName val="Table 1.7.1"/>
      <sheetName val="WHO GNI Capita 1990-2008"/>
      <sheetName val="WHO PC Health 1995-2009"/>
      <sheetName val="WHO PC Health Detailed 2009"/>
      <sheetName val="Table 1.7.1a"/>
      <sheetName val="Table 1.7.2"/>
      <sheetName val="Table 1.7.2a"/>
      <sheetName val="CBO Table 1-3 (2010)"/>
      <sheetName val="CBO Table C-1 (2010)"/>
      <sheetName val="CBO DataTable C-1 8-2010"/>
      <sheetName val="GDP Quantity Indexes (1.1.3)"/>
      <sheetName val="GDP Per Capita 29-09 (NIPA 7.1)"/>
      <sheetName val="GDP Price Deflator (NIPA 1.1.9)"/>
      <sheetName val="GDP Price Index (NIPA 1.5.4)"/>
      <sheetName val="NIPA 2.4.3 PCE QIndex 1929-08 "/>
      <sheetName val="PCE Expend 1929-08 (2.5.5)"/>
      <sheetName val="Federal, CBO Projections"/>
      <sheetName val="Federal Health Spending OMB"/>
      <sheetName val="NIPA 3.3 S&amp;L Spending (3.3)"/>
      <sheetName val="OECD Health Spending"/>
      <sheetName val="OECD Gross Domestic Product"/>
      <sheetName val="OECD GDP 2007"/>
      <sheetName val="OECD Population"/>
      <sheetName val="OECD.Stat export"/>
      <sheetName val="OECD PPP 2005"/>
      <sheetName val="Real NHE pr Capita Growth 98-07"/>
      <sheetName val="OECD NHE per Capita 1960-2007"/>
      <sheetName val="PPT Detail"/>
      <sheetName val="Table 1.5a NHE PCT GDP 1960-98"/>
      <sheetName val="OECD NHE PCT GDP 1960-08"/>
      <sheetName val="OECD % of GDP 2005-201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OLDDISC"/>
      <sheetName val="DISCleg"/>
      <sheetName val="DISCecon"/>
      <sheetName val="DISCtech"/>
      <sheetName val="DISCTOT"/>
      <sheetName val="NEWDISC"/>
      <sheetName val="OLDMAND"/>
      <sheetName val="MANDLEG"/>
      <sheetName val="MANDECON"/>
      <sheetName val="MANDTECH"/>
      <sheetName val="MANDTOT"/>
      <sheetName val="NEWMAND"/>
      <sheetName val="OLDTOT"/>
      <sheetName val="TOTLEG"/>
      <sheetName val="TOTECON"/>
      <sheetName val="TOTTECH"/>
      <sheetName val="TOTTOT"/>
      <sheetName val="NEWTOT"/>
      <sheetName val="SumChngs"/>
      <sheetName val="PubInf-leg.econ.tech"/>
      <sheetName val="JSC changes"/>
      <sheetName val="PubInf-rev.vs.outlays"/>
      <sheetName val="U"/>
    </sheetNames>
    <sheetDataSet>
      <sheetData sheetId="0">
        <row r="2">
          <cell r="C2" t="str">
            <v>August 2011 Baseline</v>
          </cell>
        </row>
        <row r="3">
          <cell r="C3" t="str">
            <v>January 2012 Baseline</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Deficit"/>
      <sheetName val="Baseline"/>
      <sheetName val="rev"/>
      <sheetName val="outlays"/>
      <sheetName val="Offbud"/>
      <sheetName val="int"/>
      <sheetName val="OffReceipts"/>
      <sheetName val="Disc"/>
      <sheetName val="DiscNoEmerg"/>
      <sheetName val="HLS-Act"/>
      <sheetName val="Table 3-1"/>
      <sheetName val="Growth rates"/>
      <sheetName val="Growth rates Reest"/>
      <sheetName val="BA_Growth"/>
      <sheetName val="OMBComp"/>
      <sheetName val="Reest"/>
      <sheetName val="DctBaseReest"/>
      <sheetName val="DiscBaseReest"/>
      <sheetName val="DiscBaseNoExtReest"/>
      <sheetName val="OMBCompPolicy"/>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7">
          <cell r="C7" t="str">
            <v>Actual</v>
          </cell>
          <cell r="E7" t="str">
            <v>Actual</v>
          </cell>
          <cell r="G7" t="str">
            <v>Estimated</v>
          </cell>
          <cell r="I7" t="str">
            <v>Projecteda</v>
          </cell>
          <cell r="K7" t="str">
            <v>Projecteda</v>
          </cell>
        </row>
        <row r="8">
          <cell r="C8" t="str">
            <v>1997-2006</v>
          </cell>
          <cell r="E8">
            <v>2007</v>
          </cell>
          <cell r="G8">
            <v>2008</v>
          </cell>
          <cell r="I8">
            <v>2009</v>
          </cell>
          <cell r="K8" t="str">
            <v>2010-2018</v>
          </cell>
        </row>
        <row r="12">
          <cell r="B12" t="str">
            <v>Individual Income Taxes</v>
          </cell>
          <cell r="C12">
            <v>4.7486032318542648</v>
          </cell>
          <cell r="E12">
            <v>11.453499733693008</v>
          </cell>
          <cell r="G12">
            <v>-1.9289391027070057</v>
          </cell>
          <cell r="I12">
            <v>17.146302554196314</v>
          </cell>
          <cell r="K12">
            <v>6.9387469713228844</v>
          </cell>
        </row>
        <row r="13">
          <cell r="B13" t="str">
            <v>Corporate Income Taxes</v>
          </cell>
          <cell r="C13">
            <v>7.4933293847241567</v>
          </cell>
          <cell r="E13">
            <v>4.6135371487503685</v>
          </cell>
          <cell r="G13">
            <v>-12.08246037651679</v>
          </cell>
          <cell r="I13">
            <v>3.8724753715940086</v>
          </cell>
          <cell r="K13">
            <v>1.4292913648464411</v>
          </cell>
        </row>
        <row r="14">
          <cell r="B14" t="str">
            <v>Social Insurance Taxes</v>
          </cell>
          <cell r="C14">
            <v>5.1012875818637227</v>
          </cell>
          <cell r="E14">
            <v>3.7939392549620976</v>
          </cell>
          <cell r="G14">
            <v>4.8615247587148636</v>
          </cell>
          <cell r="I14">
            <v>4.1532774443012954</v>
          </cell>
          <cell r="K14">
            <v>4.5148962795312109</v>
          </cell>
        </row>
        <row r="15">
          <cell r="B15" t="str">
            <v>Otherb</v>
          </cell>
          <cell r="C15">
            <v>4.0369925225316683</v>
          </cell>
          <cell r="E15">
            <v>-3.9000417928981568</v>
          </cell>
          <cell r="G15">
            <v>1.762291890594847</v>
          </cell>
          <cell r="I15">
            <v>0.37687320286878823</v>
          </cell>
          <cell r="K15">
            <v>7.12500847930706</v>
          </cell>
        </row>
        <row r="17">
          <cell r="B17" t="str">
            <v>Total Revenues</v>
          </cell>
          <cell r="C17">
            <v>5.1768936908140883</v>
          </cell>
          <cell r="E17">
            <v>6.6875185620015154</v>
          </cell>
          <cell r="G17">
            <v>-0.8564087679470922</v>
          </cell>
          <cell r="I17">
            <v>9.6909419180986056</v>
          </cell>
          <cell r="K17">
            <v>5.5853898768911447</v>
          </cell>
        </row>
        <row r="21">
          <cell r="C21">
            <v>6.0225986999876024</v>
          </cell>
          <cell r="E21">
            <v>2.7787770548362234</v>
          </cell>
          <cell r="G21">
            <v>8.6643534531464006</v>
          </cell>
          <cell r="I21">
            <v>5.4905638364516562</v>
          </cell>
          <cell r="K21">
            <v>5.63571789106041</v>
          </cell>
        </row>
        <row r="22">
          <cell r="B22" t="str">
            <v>Social Security</v>
          </cell>
          <cell r="C22">
            <v>4.5956093072890392</v>
          </cell>
          <cell r="E22">
            <v>6.9002097769671922</v>
          </cell>
          <cell r="G22">
            <v>5.2020665861771231</v>
          </cell>
          <cell r="I22">
            <v>5.6437176408272949</v>
          </cell>
          <cell r="K22">
            <v>5.9581970116646454</v>
          </cell>
        </row>
        <row r="23">
          <cell r="B23" t="str">
            <v>Medicare</v>
          </cell>
          <cell r="C23">
            <v>6.9263400051611024</v>
          </cell>
          <cell r="E23">
            <v>16.917857515524947</v>
          </cell>
          <cell r="G23">
            <v>4.0935137213261807</v>
          </cell>
          <cell r="I23">
            <v>7.2728152095534515</v>
          </cell>
          <cell r="K23">
            <v>6.8735882395491776</v>
          </cell>
        </row>
        <row r="24">
          <cell r="B24" t="str">
            <v>Medicaid</v>
          </cell>
          <cell r="C24">
            <v>6.9802784931323192</v>
          </cell>
          <cell r="E24">
            <v>5.5357785467128107</v>
          </cell>
          <cell r="G24">
            <v>8.5209627329192461</v>
          </cell>
          <cell r="I24">
            <v>8.2125230220383205</v>
          </cell>
          <cell r="K24">
            <v>7.9323292169510617</v>
          </cell>
        </row>
        <row r="25">
          <cell r="B25" t="str">
            <v>Otherc</v>
          </cell>
          <cell r="C25">
            <v>7.2063828127606033</v>
          </cell>
          <cell r="E25">
            <v>-22.788782926495088</v>
          </cell>
          <cell r="G25">
            <v>25.327456854928521</v>
          </cell>
          <cell r="I25">
            <v>0.65855329013220221</v>
          </cell>
          <cell r="K25">
            <v>-3.9535229706733066E-2</v>
          </cell>
        </row>
        <row r="26">
          <cell r="G26" t="str">
            <v xml:space="preserve"> </v>
          </cell>
          <cell r="I26" t="str">
            <v xml:space="preserve"> </v>
          </cell>
        </row>
        <row r="27">
          <cell r="C27">
            <v>6.6769135744379149</v>
          </cell>
          <cell r="E27">
            <v>2.4648372184518541</v>
          </cell>
          <cell r="G27">
            <v>4.8505413914913253</v>
          </cell>
          <cell r="I27">
            <v>2.6819776048690347</v>
          </cell>
          <cell r="K27">
            <v>2.1887449542027593</v>
          </cell>
        </row>
        <row r="28">
          <cell r="B28" t="str">
            <v>Defense</v>
          </cell>
          <cell r="C28">
            <v>6.9341365711387937</v>
          </cell>
          <cell r="E28">
            <v>5.6135499082646367</v>
          </cell>
          <cell r="G28">
            <v>4.2925324539344389</v>
          </cell>
          <cell r="I28">
            <v>3.0974131187842202</v>
          </cell>
          <cell r="K28">
            <v>2.3018298575080198</v>
          </cell>
        </row>
        <row r="29">
          <cell r="B29" t="str">
            <v>Nondefense</v>
          </cell>
          <cell r="C29">
            <v>6.4147668152078285</v>
          </cell>
          <cell r="E29">
            <v>-0.83124297902666955</v>
          </cell>
          <cell r="G29">
            <v>5.4726277261128109</v>
          </cell>
          <cell r="I29">
            <v>2.2240186313287502</v>
          </cell>
          <cell r="K29">
            <v>2.0618331295697567</v>
          </cell>
        </row>
        <row r="30">
          <cell r="G30" t="str">
            <v xml:space="preserve"> </v>
          </cell>
          <cell r="I30" t="str">
            <v xml:space="preserve"> </v>
          </cell>
        </row>
        <row r="31">
          <cell r="C31">
            <v>-0.61626563184342675</v>
          </cell>
          <cell r="E31">
            <v>4.6363022554864575</v>
          </cell>
          <cell r="G31">
            <v>-1.4508095432902213</v>
          </cell>
          <cell r="I31">
            <v>-8.2308735861410849</v>
          </cell>
          <cell r="K31">
            <v>2.4046319729486898</v>
          </cell>
        </row>
        <row r="32">
          <cell r="G32" t="str">
            <v xml:space="preserve"> </v>
          </cell>
          <cell r="I32" t="str">
            <v xml:space="preserve"> </v>
          </cell>
        </row>
        <row r="33">
          <cell r="C33">
            <v>5.4591300958756195</v>
          </cell>
          <cell r="E33">
            <v>2.8170902319205604</v>
          </cell>
          <cell r="G33">
            <v>6.3306865584393357</v>
          </cell>
          <cell r="I33">
            <v>3.329390400002219</v>
          </cell>
          <cell r="K33">
            <v>4.2252597404885739</v>
          </cell>
        </row>
        <row r="34">
          <cell r="G34" t="str">
            <v xml:space="preserve"> </v>
          </cell>
          <cell r="I34" t="str">
            <v xml:space="preserve"> </v>
          </cell>
        </row>
        <row r="35">
          <cell r="C35">
            <v>6.2911235894605344</v>
          </cell>
          <cell r="E35">
            <v>2.6473630123450276</v>
          </cell>
          <cell r="G35">
            <v>7.0707447499771314</v>
          </cell>
          <cell r="I35">
            <v>4.3413257211786016</v>
          </cell>
          <cell r="K35">
            <v>4.3553703848308034</v>
          </cell>
        </row>
        <row r="38">
          <cell r="C38">
            <v>2.5725322517730076</v>
          </cell>
          <cell r="E38">
            <v>2.3483095745044036</v>
          </cell>
          <cell r="G38">
            <v>3.2876462144060037</v>
          </cell>
          <cell r="I38">
            <v>1.949104151204617</v>
          </cell>
          <cell r="K38">
            <v>2.1526703654074941</v>
          </cell>
        </row>
        <row r="40">
          <cell r="C40">
            <v>5.3991189652255356</v>
          </cell>
          <cell r="E40">
            <v>4.9748521845964788</v>
          </cell>
          <cell r="G40">
            <v>4.1751530827397687</v>
          </cell>
          <cell r="I40">
            <v>3.7301265602863731</v>
          </cell>
          <cell r="K40">
            <v>4.7266128397834395</v>
          </cell>
        </row>
        <row r="42">
          <cell r="C42">
            <v>7.1997037886633253</v>
          </cell>
          <cell r="E42">
            <v>6.8369700760548602</v>
          </cell>
          <cell r="G42">
            <v>-2.533710714338977</v>
          </cell>
          <cell r="I42">
            <v>2.8570663371204175</v>
          </cell>
          <cell r="K42">
            <v>2.3730630693638677</v>
          </cell>
        </row>
        <row r="43">
          <cell r="B43" t="str">
            <v>Defense</v>
          </cell>
          <cell r="C43">
            <v>7.6940842778054463</v>
          </cell>
          <cell r="E43">
            <v>11.834754404722325</v>
          </cell>
          <cell r="G43">
            <v>-5.6469987113691893</v>
          </cell>
          <cell r="I43">
            <v>2.1818020813288319</v>
          </cell>
          <cell r="K43">
            <v>2.3938581881523202</v>
          </cell>
        </row>
        <row r="44">
          <cell r="B44" t="str">
            <v>Nondefense</v>
          </cell>
          <cell r="C44">
            <v>6.617965783333668</v>
          </cell>
          <cell r="E44">
            <v>0.62188971345700228</v>
          </cell>
          <cell r="G44">
            <v>1.7693042261653469</v>
          </cell>
          <cell r="I44">
            <v>3.7223653975825721</v>
          </cell>
          <cell r="K44">
            <v>2.3467631651409526</v>
          </cell>
        </row>
        <row r="51">
          <cell r="B51" t="str">
            <v>When constructing its baseline, CBO's uses the employment cost index for wages and salaries to inflate discretionary spending related to federal personnel and the gross domestic product price index to adjust other discretionary spending.</v>
          </cell>
        </row>
        <row r="55">
          <cell r="B55" t="str">
            <v>Includes excise, estate, and gift taxes as well as customs duties.</v>
          </cell>
        </row>
        <row r="58">
          <cell r="B58" t="str">
            <v>Includes offsetting receipts.</v>
          </cell>
        </row>
      </sheetData>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320"/>
  <sheetViews>
    <sheetView tabSelected="1" view="pageBreakPreview" topLeftCell="A305" zoomScale="150" zoomScaleNormal="100" zoomScaleSheetLayoutView="150" workbookViewId="0">
      <selection activeCell="J254" sqref="J254"/>
    </sheetView>
  </sheetViews>
  <sheetFormatPr defaultColWidth="9.140625" defaultRowHeight="15"/>
  <cols>
    <col min="1" max="1" width="6.7109375" style="131" customWidth="1"/>
    <col min="2" max="2" width="38" customWidth="1"/>
    <col min="3" max="3" width="5.42578125" style="148" customWidth="1"/>
    <col min="4" max="4" width="8.85546875" customWidth="1"/>
    <col min="5" max="6" width="7.7109375" customWidth="1"/>
    <col min="7" max="18" width="8.7109375" customWidth="1"/>
    <col min="19" max="19" width="6.7109375" customWidth="1"/>
  </cols>
  <sheetData>
    <row r="2" spans="1:19" ht="21" customHeight="1" thickBot="1">
      <c r="A2" s="1" t="s">
        <v>0</v>
      </c>
      <c r="B2" s="1"/>
      <c r="C2" s="1"/>
      <c r="D2" s="1"/>
      <c r="E2" s="1"/>
      <c r="F2" s="1"/>
      <c r="G2" s="1"/>
      <c r="H2" s="1"/>
      <c r="I2" s="1"/>
      <c r="J2" s="1"/>
      <c r="K2" s="1"/>
      <c r="L2" s="1"/>
      <c r="M2" s="1"/>
      <c r="N2" s="1"/>
      <c r="O2" s="1"/>
      <c r="P2" s="1"/>
      <c r="Q2" s="1"/>
      <c r="R2" s="1"/>
      <c r="S2" s="1"/>
    </row>
    <row r="3" spans="1:19" ht="15.75" customHeight="1" thickTop="1">
      <c r="A3" s="2" t="s">
        <v>1</v>
      </c>
      <c r="B3" s="3"/>
      <c r="C3" s="4" t="s">
        <v>2</v>
      </c>
      <c r="D3" s="4" t="s">
        <v>3</v>
      </c>
      <c r="E3" s="5" t="s">
        <v>4</v>
      </c>
      <c r="F3" s="6"/>
      <c r="G3" s="6"/>
      <c r="H3" s="6"/>
      <c r="I3" s="6"/>
      <c r="J3" s="6"/>
      <c r="K3" s="6"/>
      <c r="L3" s="6"/>
      <c r="M3" s="6"/>
      <c r="N3" s="7" t="s">
        <v>5</v>
      </c>
      <c r="O3" s="2"/>
      <c r="P3" s="2"/>
      <c r="Q3" s="2"/>
      <c r="R3" s="3"/>
      <c r="S3" s="7" t="s">
        <v>6</v>
      </c>
    </row>
    <row r="4" spans="1:19" ht="12.75" customHeight="1">
      <c r="A4" s="8"/>
      <c r="B4" s="9"/>
      <c r="C4" s="10"/>
      <c r="D4" s="10"/>
      <c r="E4" s="11" t="s">
        <v>7</v>
      </c>
      <c r="F4" s="12"/>
      <c r="G4" s="12"/>
      <c r="H4" s="12"/>
      <c r="I4" s="13"/>
      <c r="J4" s="14" t="s">
        <v>8</v>
      </c>
      <c r="K4" s="8"/>
      <c r="L4" s="8"/>
      <c r="M4" s="9"/>
      <c r="N4" s="14"/>
      <c r="O4" s="8"/>
      <c r="P4" s="8"/>
      <c r="Q4" s="8"/>
      <c r="R4" s="9"/>
      <c r="S4" s="14"/>
    </row>
    <row r="5" spans="1:19" ht="12.75" customHeight="1">
      <c r="A5" s="8"/>
      <c r="B5" s="9"/>
      <c r="C5" s="10"/>
      <c r="D5" s="10"/>
      <c r="E5" s="15"/>
      <c r="F5" s="16"/>
      <c r="G5" s="16"/>
      <c r="H5" s="16"/>
      <c r="I5" s="17"/>
      <c r="J5" s="15"/>
      <c r="K5" s="16"/>
      <c r="L5" s="16"/>
      <c r="M5" s="17"/>
      <c r="N5" s="15"/>
      <c r="O5" s="16"/>
      <c r="P5" s="16"/>
      <c r="Q5" s="16"/>
      <c r="R5" s="17"/>
      <c r="S5" s="14"/>
    </row>
    <row r="6" spans="1:19" ht="37.5" customHeight="1">
      <c r="A6" s="16"/>
      <c r="B6" s="17"/>
      <c r="C6" s="18"/>
      <c r="D6" s="18"/>
      <c r="E6" s="19" t="s">
        <v>9</v>
      </c>
      <c r="F6" s="19" t="s">
        <v>10</v>
      </c>
      <c r="G6" s="19" t="s">
        <v>11</v>
      </c>
      <c r="H6" s="19" t="s">
        <v>12</v>
      </c>
      <c r="I6" s="19" t="s">
        <v>13</v>
      </c>
      <c r="J6" s="20">
        <v>1995</v>
      </c>
      <c r="K6" s="20">
        <v>2000</v>
      </c>
      <c r="L6" s="20">
        <v>2005</v>
      </c>
      <c r="M6" s="20">
        <v>2008</v>
      </c>
      <c r="N6" s="21">
        <v>1995</v>
      </c>
      <c r="O6" s="20">
        <v>2000</v>
      </c>
      <c r="P6" s="20">
        <v>2005</v>
      </c>
      <c r="Q6" s="20">
        <v>2008</v>
      </c>
      <c r="R6" s="20">
        <v>2009</v>
      </c>
      <c r="S6" s="15"/>
    </row>
    <row r="7" spans="1:19" s="28" customFormat="1" ht="18" customHeight="1">
      <c r="A7" s="22" t="s">
        <v>14</v>
      </c>
      <c r="B7" s="23"/>
      <c r="C7" s="24">
        <v>1</v>
      </c>
      <c r="D7" s="25"/>
      <c r="E7" s="26">
        <f>E20+E83+E141+E194+E244+E250</f>
        <v>5726239.3150000004</v>
      </c>
      <c r="F7" s="26">
        <f>F20+F83+F141+F194+F244+F250</f>
        <v>6122770.2199999997</v>
      </c>
      <c r="G7" s="26">
        <f>G20+G83+G141+G194+G244+G250</f>
        <v>6506649.1750000007</v>
      </c>
      <c r="H7" s="26">
        <f>H20+H83+H141+H194+H244+H250</f>
        <v>6739610.2889999999</v>
      </c>
      <c r="I7" s="26">
        <f>I20+I83+I141+I194+I244+I250</f>
        <v>6817737.1229999997</v>
      </c>
      <c r="J7" s="26">
        <f t="shared" ref="J7:R7" si="0">J20+J83+J141+J194+J244+J250</f>
        <v>31700.146933851389</v>
      </c>
      <c r="K7" s="26">
        <f t="shared" si="0"/>
        <v>41662.268571926892</v>
      </c>
      <c r="L7" s="26">
        <f t="shared" si="0"/>
        <v>56291.201108458852</v>
      </c>
      <c r="M7" s="26">
        <f t="shared" si="0"/>
        <v>69117.574096190787</v>
      </c>
      <c r="N7" s="27">
        <f t="shared" si="0"/>
        <v>2552.7055774067976</v>
      </c>
      <c r="O7" s="27">
        <f t="shared" si="0"/>
        <v>3438.9855756109778</v>
      </c>
      <c r="P7" s="27">
        <f t="shared" si="0"/>
        <v>4879.3155239957887</v>
      </c>
      <c r="Q7" s="27">
        <f t="shared" si="0"/>
        <v>6036.1873901082254</v>
      </c>
      <c r="R7" s="27">
        <f t="shared" si="0"/>
        <v>6395.4385787575939</v>
      </c>
      <c r="S7" s="27"/>
    </row>
    <row r="8" spans="1:19" ht="12.75" customHeight="1">
      <c r="A8" s="29" t="s">
        <v>15</v>
      </c>
      <c r="B8" s="30"/>
      <c r="C8" s="31">
        <v>2</v>
      </c>
      <c r="D8" s="32"/>
      <c r="E8" s="33">
        <f>SUM(E9:E12)</f>
        <v>1169451.4670000002</v>
      </c>
      <c r="F8" s="33">
        <f t="shared" ref="F8:R8" si="1">SUM(F9:F12)</f>
        <v>1188808.909</v>
      </c>
      <c r="G8" s="33">
        <f t="shared" si="1"/>
        <v>1210897.487</v>
      </c>
      <c r="H8" s="33">
        <f t="shared" si="1"/>
        <v>1226098.774</v>
      </c>
      <c r="I8" s="33">
        <f t="shared" si="1"/>
        <v>1231121.716</v>
      </c>
      <c r="J8" s="33">
        <f t="shared" si="1"/>
        <v>20995.32213784094</v>
      </c>
      <c r="K8" s="33">
        <f t="shared" si="1"/>
        <v>27005.283488823698</v>
      </c>
      <c r="L8" s="33">
        <f t="shared" si="1"/>
        <v>34249.565857278045</v>
      </c>
      <c r="M8" s="33">
        <f t="shared" si="1"/>
        <v>39537.290323681227</v>
      </c>
      <c r="N8" s="34">
        <f t="shared" si="1"/>
        <v>2071.1165609246336</v>
      </c>
      <c r="O8" s="34">
        <f t="shared" si="1"/>
        <v>2705.2422838541879</v>
      </c>
      <c r="P8" s="34">
        <f t="shared" si="1"/>
        <v>3743.053686452964</v>
      </c>
      <c r="Q8" s="34">
        <f t="shared" si="1"/>
        <v>4487.4499613858025</v>
      </c>
      <c r="R8" s="34">
        <f t="shared" si="1"/>
        <v>4688.0785073991883</v>
      </c>
      <c r="S8" s="34"/>
    </row>
    <row r="9" spans="1:19" ht="12.75" customHeight="1">
      <c r="A9" s="35" t="s">
        <v>16</v>
      </c>
      <c r="B9" s="30"/>
      <c r="C9" s="31"/>
      <c r="D9" s="32"/>
      <c r="E9" s="33">
        <f>E249</f>
        <v>266323.717</v>
      </c>
      <c r="F9" s="33">
        <f t="shared" ref="F9:R9" si="2">F249</f>
        <v>282496.31</v>
      </c>
      <c r="G9" s="33">
        <f t="shared" si="2"/>
        <v>296820.29599999997</v>
      </c>
      <c r="H9" s="33">
        <f t="shared" si="2"/>
        <v>304989.06400000001</v>
      </c>
      <c r="I9" s="33">
        <f t="shared" si="2"/>
        <v>307686.72899999999</v>
      </c>
      <c r="J9" s="33">
        <f t="shared" si="2"/>
        <v>7278.6271856099993</v>
      </c>
      <c r="K9" s="33">
        <f t="shared" si="2"/>
        <v>9941.0451488999988</v>
      </c>
      <c r="L9" s="33">
        <f t="shared" si="2"/>
        <v>12582.212347439998</v>
      </c>
      <c r="M9" s="33">
        <f t="shared" si="2"/>
        <v>14270.438304560001</v>
      </c>
      <c r="N9" s="34">
        <f t="shared" si="2"/>
        <v>998.18129131599994</v>
      </c>
      <c r="O9" s="34">
        <f t="shared" si="2"/>
        <v>1328.5801459300001</v>
      </c>
      <c r="P9" s="34">
        <f t="shared" si="2"/>
        <v>1857.7982326639999</v>
      </c>
      <c r="Q9" s="34">
        <f t="shared" si="2"/>
        <v>2184.9416544960004</v>
      </c>
      <c r="R9" s="34">
        <f t="shared" si="2"/>
        <v>2279.9586618899998</v>
      </c>
      <c r="S9" s="34"/>
    </row>
    <row r="10" spans="1:19" s="43" customFormat="1" ht="12.75" customHeight="1">
      <c r="A10" s="36" t="s">
        <v>17</v>
      </c>
      <c r="B10" s="37"/>
      <c r="C10" s="38"/>
      <c r="D10" s="39"/>
      <c r="E10" s="40">
        <f>E89+E188+E187+E166+E175+E246</f>
        <v>408528.027</v>
      </c>
      <c r="F10" s="40">
        <f t="shared" ref="F10:R10" si="3">F89+F188+F187+F166+F175+F246</f>
        <v>413644.94299999997</v>
      </c>
      <c r="G10" s="40">
        <f t="shared" si="3"/>
        <v>421087.53500000003</v>
      </c>
      <c r="H10" s="40">
        <f t="shared" si="3"/>
        <v>425608.07499999995</v>
      </c>
      <c r="I10" s="40">
        <f t="shared" si="3"/>
        <v>426978.25699999998</v>
      </c>
      <c r="J10" s="40">
        <f t="shared" si="3"/>
        <v>8776.5660628400001</v>
      </c>
      <c r="K10" s="40">
        <f t="shared" si="3"/>
        <v>10723.082684489998</v>
      </c>
      <c r="L10" s="40">
        <f t="shared" si="3"/>
        <v>13130.718527739999</v>
      </c>
      <c r="M10" s="40">
        <f t="shared" si="3"/>
        <v>14839.946035550001</v>
      </c>
      <c r="N10" s="41">
        <f t="shared" si="3"/>
        <v>725.07700470500004</v>
      </c>
      <c r="O10" s="41">
        <f t="shared" si="3"/>
        <v>919.58445134699991</v>
      </c>
      <c r="P10" s="41">
        <f t="shared" si="3"/>
        <v>1200.391770919</v>
      </c>
      <c r="Q10" s="41">
        <f t="shared" si="3"/>
        <v>1415.2296493629999</v>
      </c>
      <c r="R10" s="41">
        <f t="shared" si="3"/>
        <v>1462.4753270809997</v>
      </c>
      <c r="S10" s="42" t="s">
        <v>18</v>
      </c>
    </row>
    <row r="11" spans="1:19" s="51" customFormat="1" ht="12.75" customHeight="1">
      <c r="A11" s="44" t="s">
        <v>19</v>
      </c>
      <c r="B11" s="45"/>
      <c r="C11" s="46"/>
      <c r="D11" s="47"/>
      <c r="E11" s="48">
        <f>E145+E146+E147+E151+E155+E156+E158+E159+E160+E164+E165+E173+E178+E181+E182+E185+E186+E190+E192+E193+E252+E253</f>
        <v>218104.92199999999</v>
      </c>
      <c r="F11" s="48">
        <f t="shared" ref="F11:R11" si="4">F145+F146+F147+F151+F155+F156+F158+F159+F160+F164+F165+F173+F178+F181+F182+F185+F186+F190+F192+F193+F252+F253</f>
        <v>221746.30400000003</v>
      </c>
      <c r="G11" s="48">
        <f t="shared" si="4"/>
        <v>228491.18599999999</v>
      </c>
      <c r="H11" s="48">
        <f t="shared" si="4"/>
        <v>233283.86100000003</v>
      </c>
      <c r="I11" s="48">
        <f t="shared" si="4"/>
        <v>234803.60800000001</v>
      </c>
      <c r="J11" s="48">
        <f t="shared" si="4"/>
        <v>3462.1912250800001</v>
      </c>
      <c r="K11" s="48">
        <f t="shared" si="4"/>
        <v>4633.0785031199994</v>
      </c>
      <c r="L11" s="48">
        <f t="shared" si="4"/>
        <v>5955.5663056399999</v>
      </c>
      <c r="M11" s="48">
        <f t="shared" si="4"/>
        <v>6986.8156453800002</v>
      </c>
      <c r="N11" s="49">
        <f t="shared" si="4"/>
        <v>271.31826264200004</v>
      </c>
      <c r="O11" s="49">
        <f t="shared" si="4"/>
        <v>364.78041966500001</v>
      </c>
      <c r="P11" s="49">
        <f t="shared" si="4"/>
        <v>530.18476146900002</v>
      </c>
      <c r="Q11" s="49">
        <f t="shared" si="4"/>
        <v>661.02588666499992</v>
      </c>
      <c r="R11" s="49">
        <f t="shared" si="4"/>
        <v>712.01365932399983</v>
      </c>
      <c r="S11" s="50" t="s">
        <v>20</v>
      </c>
    </row>
    <row r="12" spans="1:19" s="59" customFormat="1" ht="12.75" customHeight="1">
      <c r="A12" s="52" t="s">
        <v>21</v>
      </c>
      <c r="B12" s="53"/>
      <c r="C12" s="54"/>
      <c r="D12" s="55"/>
      <c r="E12" s="56">
        <f>E143+E144+E148+E149+E150+E152+E154+E157+E161+E162+E163+E168+E169+E170+E171+E172+E174+E176+E177+E179+E180+E183+E189+E191+E245+E247+E248</f>
        <v>276494.80100000015</v>
      </c>
      <c r="F12" s="56">
        <f>F143+F144+F148+F149+F150+F152+F154+F157+F161+F162+F163+F168+F169+F170+F171+F172+F174+F176+F177+F179+F180+F183+F189+F191+F245+F247+F248</f>
        <v>270921.35200000001</v>
      </c>
      <c r="G12" s="56">
        <f>G143+G144+G148+G149+G150+G152+G154+G157+G161+G162+G163+G168+G169+G170+G171+G172+G174+G176+G177+G179+G180+G183+G189+G191+G245+G247+G248</f>
        <v>264498.47000000003</v>
      </c>
      <c r="H12" s="56">
        <f>H143+H144+H148+H149+H150+H152+H154+H157+H161+H162+H163+H168+H169+H170+H171+H172+H174+H176+H177+H179+H180+H183+H189+H191+H245+H247+H248</f>
        <v>262217.77399999998</v>
      </c>
      <c r="I12" s="56">
        <f>I143+I144+I148+I149+I150+I152+I154+I157+I161+I162+I163+I168+I169+I170+I171+I172+I174+I176+I177+I179+I180+I183+I189+I191+I245+I247+I248</f>
        <v>261653.12200000003</v>
      </c>
      <c r="J12" s="56">
        <f>SUM(J143,J144,J148,J149,J150,J152,J154,J157,J161,J162,J163,J168,J169,J170,J171,J172,J174,J176,J177,J179,J180,J183,J189,J191,J245,J247,J248)</f>
        <v>1477.9376643109401</v>
      </c>
      <c r="K12" s="56">
        <f t="shared" ref="K12:R12" si="5">SUM(K143,K144,K148,K149,K150,K152,K154,K157,K161,K162,K163,K168,K169,K170,K171,K172,K174,K176,K177,K179,K180,K183,K189,K191,K245,K247,K248)</f>
        <v>1708.0771523137023</v>
      </c>
      <c r="L12" s="56">
        <f t="shared" si="5"/>
        <v>2581.068676458045</v>
      </c>
      <c r="M12" s="56">
        <f t="shared" si="5"/>
        <v>3440.0903381912176</v>
      </c>
      <c r="N12" s="57">
        <f t="shared" si="5"/>
        <v>76.540002261633575</v>
      </c>
      <c r="O12" s="57">
        <f t="shared" si="5"/>
        <v>92.297266912187524</v>
      </c>
      <c r="P12" s="57">
        <f t="shared" si="5"/>
        <v>154.67892140096396</v>
      </c>
      <c r="Q12" s="57">
        <f t="shared" si="5"/>
        <v>226.25277086180145</v>
      </c>
      <c r="R12" s="57">
        <f t="shared" si="5"/>
        <v>233.63085910418869</v>
      </c>
      <c r="S12" s="58" t="s">
        <v>22</v>
      </c>
    </row>
    <row r="13" spans="1:19" ht="12.75" customHeight="1">
      <c r="A13" s="29" t="s">
        <v>23</v>
      </c>
      <c r="B13" s="30"/>
      <c r="C13" s="31">
        <v>3</v>
      </c>
      <c r="D13" s="32"/>
      <c r="E13" s="33">
        <f>E14+E15+E16</f>
        <v>4556787.8480000002</v>
      </c>
      <c r="F13" s="33">
        <f t="shared" ref="F13:R13" si="6">F14+F15+F16</f>
        <v>4933961.3110000007</v>
      </c>
      <c r="G13" s="33">
        <f t="shared" si="6"/>
        <v>5295751.6880000001</v>
      </c>
      <c r="H13" s="33">
        <f t="shared" si="6"/>
        <v>5513511.5150000006</v>
      </c>
      <c r="I13" s="33">
        <f t="shared" si="6"/>
        <v>5586615.4069999997</v>
      </c>
      <c r="J13" s="33">
        <f t="shared" si="6"/>
        <v>10704.824796010451</v>
      </c>
      <c r="K13" s="33">
        <f t="shared" si="6"/>
        <v>14656.985083103189</v>
      </c>
      <c r="L13" s="33">
        <f t="shared" si="6"/>
        <v>22041.635251180818</v>
      </c>
      <c r="M13" s="33">
        <f t="shared" si="6"/>
        <v>29580.283772509578</v>
      </c>
      <c r="N13" s="34">
        <f t="shared" si="6"/>
        <v>481.58901648216408</v>
      </c>
      <c r="O13" s="34">
        <f t="shared" si="6"/>
        <v>733.74329175679009</v>
      </c>
      <c r="P13" s="34">
        <f t="shared" si="6"/>
        <v>1136.2618375428247</v>
      </c>
      <c r="Q13" s="34">
        <f t="shared" si="6"/>
        <v>1548.7374287224229</v>
      </c>
      <c r="R13" s="34">
        <f t="shared" si="6"/>
        <v>1707.3600713584049</v>
      </c>
      <c r="S13" s="34"/>
    </row>
    <row r="14" spans="1:19" s="67" customFormat="1" ht="12.75" customHeight="1">
      <c r="A14" s="60" t="s">
        <v>24</v>
      </c>
      <c r="B14" s="61"/>
      <c r="C14" s="62">
        <v>4</v>
      </c>
      <c r="D14" s="63"/>
      <c r="E14" s="64">
        <f>E22+E23+E24+E25+E26+E28+E29+E32+E34+E36+E37+E38+E39+E42+E44+E45+E47+E48+E50+E56+E61+E66+E67+E70+E72+E73+E74+E75+E76+E77+E80+E81+E82+E101+E102+E103+E107+E112+E114+E116+E120+E140+E208+E258+E259+E262+E273+E276</f>
        <v>585250.6880000002</v>
      </c>
      <c r="F14" s="64">
        <f>F22+F23+F24+F25+F26+F28+F29+F32+F34+F36+F37+F38+F39+F42+F44+F45+F47+F48+F50+F56+F61+F66+F67+F70+F72+F73+F74+F75+F76+F77+F80+F81+F82+F101+F102+F103+F107+F112+F114+F116+F120+F140+F208+F258+F259+F262+F273+F276</f>
        <v>661996.47700000019</v>
      </c>
      <c r="G14" s="64">
        <f>G22+G23+G24+G25+G26+G28+G29+G32+G34+G36+G37+G38+G39+G42+G44+G45+G47+G48+G50+G56+G61+G66+G67+G70+G72+G73+G74+G75+G76+G77+G80+G81+G82+G101+G102+G103+G107+G112+G114+G116+G120+G140+G208+G258+G259+G262+G273+G276</f>
        <v>745291.14799999993</v>
      </c>
      <c r="H14" s="64">
        <f>H22+H23+H24+H25+H26+H28+H29+H32+H34+H36+H37+H38+H39+H42+H44+H45+H47+H48+H50+H56+H61+H66+H67+H70+H72+H73+H74+H75+H76+H77+H80+H81+H82+H101+H102+H103+H107+H112+H114+H116+H120+H140+H208+H258+H259+H262+H273+H276</f>
        <v>796505.69500000007</v>
      </c>
      <c r="I14" s="64">
        <f>I22+I23+I24+I25+I26+I28+I29+I32+I34+I36+I37+I38+I39+I42+I44+I45+I47+I48+I50+I56+I61+I66+I67+I70+I72+I73+I74+I75+I76+I77+I80+I81+I82+I101+I102+I103+I107+I112+I114+I116+I120+I140+I208+I258+I259+I262+I273+I276</f>
        <v>814145.9920000002</v>
      </c>
      <c r="J14" s="64">
        <f>SUM(J22,J23,J24,J25,J26,J28,J29,J32,J34,J36,J37,J38,J39,J42,J44,J45,J47,J48,J50,J56,J61,J66,J67,J70,J72,J73,J74,J75,J76,J77,J80,J81,J82,J101,J102,J103,J107,J112,J114,J116,J120,J140,J208,J258,J259,J262,J273,J276)</f>
        <v>369.17817892164612</v>
      </c>
      <c r="K14" s="64">
        <f t="shared" ref="K14:R14" si="7">SUM(K22,K23,K24,K25,K26,K28,K29,K32,K34,K36,K37,K38,K39,K42,K44,K45,K47,K48,K50,K56,K61,K66,K67,K70,K72,K73,K74,K75,K76,K77,K80,K81,K82,K101,K102,K103,K107,K112,K114,K116,K120,K140,K208,K258,K259,K262,K273,K276)</f>
        <v>506.44462161185061</v>
      </c>
      <c r="L14" s="64">
        <f t="shared" si="7"/>
        <v>754.88792209047233</v>
      </c>
      <c r="M14" s="64">
        <f t="shared" si="7"/>
        <v>1027.8507656072136</v>
      </c>
      <c r="N14" s="65">
        <f t="shared" si="7"/>
        <v>15.11339392869071</v>
      </c>
      <c r="O14" s="65">
        <f t="shared" si="7"/>
        <v>20.399385129859674</v>
      </c>
      <c r="P14" s="65">
        <f t="shared" si="7"/>
        <v>34.443142419025413</v>
      </c>
      <c r="Q14" s="65">
        <f t="shared" si="7"/>
        <v>50.702253953338392</v>
      </c>
      <c r="R14" s="65">
        <f t="shared" si="7"/>
        <v>57.65815410954032</v>
      </c>
      <c r="S14" s="66" t="s">
        <v>25</v>
      </c>
    </row>
    <row r="15" spans="1:19" s="75" customFormat="1" ht="12.75" customHeight="1">
      <c r="A15" s="68" t="s">
        <v>26</v>
      </c>
      <c r="B15" s="69"/>
      <c r="C15" s="70"/>
      <c r="D15" s="71"/>
      <c r="E15" s="72">
        <f>E91+E129+E138+E226+E233</f>
        <v>215541.03599999999</v>
      </c>
      <c r="F15" s="72">
        <f t="shared" ref="F15:R15" si="8">F91+F129+F138+F226+F233</f>
        <v>231009.853</v>
      </c>
      <c r="G15" s="72">
        <f t="shared" si="8"/>
        <v>244577.367</v>
      </c>
      <c r="H15" s="72">
        <f t="shared" si="8"/>
        <v>253172.75599999999</v>
      </c>
      <c r="I15" s="72">
        <f t="shared" si="8"/>
        <v>256060.19</v>
      </c>
      <c r="J15" s="72">
        <f t="shared" si="8"/>
        <v>1658.5524749299998</v>
      </c>
      <c r="K15" s="72">
        <f t="shared" si="8"/>
        <v>2505.4689832599997</v>
      </c>
      <c r="L15" s="72">
        <f t="shared" si="8"/>
        <v>3459.8990955200002</v>
      </c>
      <c r="M15" s="72">
        <f t="shared" si="8"/>
        <v>4284.3289992099999</v>
      </c>
      <c r="N15" s="73">
        <f t="shared" si="8"/>
        <v>81.521941928999993</v>
      </c>
      <c r="O15" s="73">
        <f t="shared" si="8"/>
        <v>137.35839409600001</v>
      </c>
      <c r="P15" s="73">
        <f t="shared" si="8"/>
        <v>206.94155813199998</v>
      </c>
      <c r="Q15" s="73">
        <f t="shared" si="8"/>
        <v>273.28837112600002</v>
      </c>
      <c r="R15" s="73">
        <f t="shared" si="8"/>
        <v>288.76760849800002</v>
      </c>
      <c r="S15" s="74" t="s">
        <v>27</v>
      </c>
    </row>
    <row r="16" spans="1:19" s="83" customFormat="1" ht="12.75" customHeight="1">
      <c r="A16" s="76" t="s">
        <v>28</v>
      </c>
      <c r="B16" s="77"/>
      <c r="C16" s="78">
        <v>5</v>
      </c>
      <c r="D16" s="79"/>
      <c r="E16" s="80">
        <f>E20+E83-E89+E194-E14-E15+E254+E260+E268</f>
        <v>3755996.1239999998</v>
      </c>
      <c r="F16" s="80">
        <f t="shared" ref="F16:R16" si="9">F20+F83-F89+F194-F14-F15+F254+F260+F268</f>
        <v>4040954.9810000001</v>
      </c>
      <c r="G16" s="80">
        <f t="shared" si="9"/>
        <v>4305883.1730000004</v>
      </c>
      <c r="H16" s="80">
        <f t="shared" si="9"/>
        <v>4463833.0640000002</v>
      </c>
      <c r="I16" s="80">
        <f t="shared" si="9"/>
        <v>4516409.2249999996</v>
      </c>
      <c r="J16" s="80">
        <f t="shared" si="9"/>
        <v>8677.094142158805</v>
      </c>
      <c r="K16" s="80">
        <f t="shared" si="9"/>
        <v>11645.071478231339</v>
      </c>
      <c r="L16" s="80">
        <f t="shared" si="9"/>
        <v>17826.848233570345</v>
      </c>
      <c r="M16" s="80">
        <f t="shared" si="9"/>
        <v>24268.104007692364</v>
      </c>
      <c r="N16" s="81">
        <f t="shared" si="9"/>
        <v>384.95368062447341</v>
      </c>
      <c r="O16" s="81">
        <f t="shared" si="9"/>
        <v>575.98551253093035</v>
      </c>
      <c r="P16" s="81">
        <f t="shared" si="9"/>
        <v>894.87713699179926</v>
      </c>
      <c r="Q16" s="81">
        <f t="shared" si="9"/>
        <v>1224.7468036430846</v>
      </c>
      <c r="R16" s="81">
        <f t="shared" si="9"/>
        <v>1360.9343087508646</v>
      </c>
      <c r="S16" s="82" t="s">
        <v>29</v>
      </c>
    </row>
    <row r="17" spans="1:19" ht="12.75" customHeight="1">
      <c r="A17" s="29" t="s">
        <v>30</v>
      </c>
      <c r="B17" s="30"/>
      <c r="C17" s="31">
        <v>6</v>
      </c>
      <c r="D17" s="32"/>
      <c r="E17" s="33">
        <f>E13-E85-E86-E87</f>
        <v>3336258.4959999998</v>
      </c>
      <c r="F17" s="33">
        <f>F13-F85-F86-F87</f>
        <v>3657629.3900000011</v>
      </c>
      <c r="G17" s="33">
        <f>G13-G85-G86-G87</f>
        <v>3980866.9499999997</v>
      </c>
      <c r="H17" s="33">
        <f>H13-H85-H86-H87</f>
        <v>4177791.1600000006</v>
      </c>
      <c r="I17" s="33">
        <f>I13-SUM(I85,I86,I87)</f>
        <v>4244187.4159999993</v>
      </c>
      <c r="J17" s="33">
        <f>J13-SUM(J85,J86,J87)</f>
        <v>8848.4732350887116</v>
      </c>
      <c r="K17" s="33">
        <f t="shared" ref="K17:R17" si="10">K13-SUM(K85,K86,K87)</f>
        <v>11596.351736697536</v>
      </c>
      <c r="L17" s="33">
        <f t="shared" si="10"/>
        <v>16496.59964855908</v>
      </c>
      <c r="M17" s="33">
        <f t="shared" si="10"/>
        <v>21322.363179326101</v>
      </c>
      <c r="N17" s="34">
        <f t="shared" si="10"/>
        <v>415.24529034869676</v>
      </c>
      <c r="O17" s="34">
        <f t="shared" si="10"/>
        <v>591.72126475898358</v>
      </c>
      <c r="P17" s="34">
        <f t="shared" si="10"/>
        <v>875.43346926530558</v>
      </c>
      <c r="Q17" s="34">
        <f t="shared" si="10"/>
        <v>1180.8774872174063</v>
      </c>
      <c r="R17" s="34">
        <f t="shared" si="10"/>
        <v>1279.3001287930915</v>
      </c>
      <c r="S17" s="84" t="s">
        <v>31</v>
      </c>
    </row>
    <row r="18" spans="1:19" ht="12.75" customHeight="1">
      <c r="A18" s="29" t="s">
        <v>32</v>
      </c>
      <c r="B18" s="30"/>
      <c r="C18" s="31"/>
      <c r="D18" s="32"/>
      <c r="E18" s="33">
        <f>E85+E86+E87+E104+E150+E232</f>
        <v>2495562.2510000002</v>
      </c>
      <c r="F18" s="33">
        <f t="shared" ref="F18:R18" si="11">F85+F86+F87+F104+F150+F232</f>
        <v>2651412.932</v>
      </c>
      <c r="G18" s="33">
        <f t="shared" si="11"/>
        <v>2784757.7239999999</v>
      </c>
      <c r="H18" s="33">
        <f t="shared" si="11"/>
        <v>2861290.3710000003</v>
      </c>
      <c r="I18" s="33">
        <f t="shared" si="11"/>
        <v>2886479.0870000003</v>
      </c>
      <c r="J18" s="33">
        <f t="shared" si="11"/>
        <v>4902.0733919017393</v>
      </c>
      <c r="K18" s="33">
        <f t="shared" si="11"/>
        <v>6918.2581685156529</v>
      </c>
      <c r="L18" s="33">
        <f t="shared" si="11"/>
        <v>11283.887909311741</v>
      </c>
      <c r="M18" s="33">
        <f t="shared" si="11"/>
        <v>15891.208527613477</v>
      </c>
      <c r="N18" s="34">
        <f t="shared" si="11"/>
        <v>225.04326365446732</v>
      </c>
      <c r="O18" s="34">
        <f t="shared" si="11"/>
        <v>355.0606613318065</v>
      </c>
      <c r="P18" s="34">
        <f t="shared" si="11"/>
        <v>581.58823818951907</v>
      </c>
      <c r="Q18" s="34">
        <f t="shared" si="11"/>
        <v>821.76129621801647</v>
      </c>
      <c r="R18" s="34">
        <f t="shared" si="11"/>
        <v>918.21374261531332</v>
      </c>
      <c r="S18" s="84" t="s">
        <v>33</v>
      </c>
    </row>
    <row r="19" spans="1:19" ht="12.75" customHeight="1">
      <c r="A19" s="29" t="s">
        <v>34</v>
      </c>
      <c r="B19" s="30"/>
      <c r="C19" s="31">
        <v>7</v>
      </c>
      <c r="D19" s="32"/>
      <c r="E19" s="33">
        <f>E20-E51+E56</f>
        <v>589677.12399999995</v>
      </c>
      <c r="F19" s="33">
        <f t="shared" ref="F19:R19" si="12">F20-F51+F56</f>
        <v>669122.8280000001</v>
      </c>
      <c r="G19" s="33">
        <f t="shared" si="12"/>
        <v>757513.44600000011</v>
      </c>
      <c r="H19" s="33">
        <f t="shared" si="12"/>
        <v>815389.83600000024</v>
      </c>
      <c r="I19" s="33">
        <f t="shared" si="12"/>
        <v>835603.46299999987</v>
      </c>
      <c r="J19" s="33">
        <f t="shared" si="12"/>
        <v>678.60794472239741</v>
      </c>
      <c r="K19" s="33">
        <f t="shared" si="12"/>
        <v>858.54642031223068</v>
      </c>
      <c r="L19" s="33">
        <f t="shared" si="12"/>
        <v>1241.589993156146</v>
      </c>
      <c r="M19" s="33">
        <f t="shared" si="12"/>
        <v>1616.3770395948666</v>
      </c>
      <c r="N19" s="34">
        <f t="shared" si="12"/>
        <v>38.342738477823943</v>
      </c>
      <c r="O19" s="34">
        <f t="shared" si="12"/>
        <v>52.68863930072331</v>
      </c>
      <c r="P19" s="34">
        <f t="shared" si="12"/>
        <v>84.853867896201564</v>
      </c>
      <c r="Q19" s="34">
        <f t="shared" si="12"/>
        <v>135.34413758533222</v>
      </c>
      <c r="R19" s="34">
        <f t="shared" si="12"/>
        <v>119.11067461259607</v>
      </c>
      <c r="S19" s="84" t="s">
        <v>35</v>
      </c>
    </row>
    <row r="20" spans="1:19" s="28" customFormat="1" ht="18" customHeight="1">
      <c r="A20" s="22" t="s">
        <v>36</v>
      </c>
      <c r="B20" s="23"/>
      <c r="C20" s="24">
        <v>8</v>
      </c>
      <c r="D20" s="25"/>
      <c r="E20" s="26">
        <f>E21+E41+E51+E59+E65</f>
        <v>720930.70600000001</v>
      </c>
      <c r="F20" s="26">
        <f t="shared" ref="F20:R20" si="13">F21+F41+F51+F59+F65</f>
        <v>811100.95600000001</v>
      </c>
      <c r="G20" s="26">
        <f t="shared" si="13"/>
        <v>911119.87500000023</v>
      </c>
      <c r="H20" s="26">
        <f t="shared" si="13"/>
        <v>976356.48300000024</v>
      </c>
      <c r="I20" s="26">
        <f t="shared" si="13"/>
        <v>999045.48099999991</v>
      </c>
      <c r="J20" s="26">
        <f t="shared" si="13"/>
        <v>1099.7107719642954</v>
      </c>
      <c r="K20" s="26">
        <f t="shared" si="13"/>
        <v>1428.0704203680309</v>
      </c>
      <c r="L20" s="26">
        <f t="shared" si="13"/>
        <v>2030.081491662095</v>
      </c>
      <c r="M20" s="26">
        <f t="shared" si="13"/>
        <v>2625.4966600195503</v>
      </c>
      <c r="N20" s="85">
        <f t="shared" si="13"/>
        <v>55.455282964494344</v>
      </c>
      <c r="O20" s="85">
        <f t="shared" si="13"/>
        <v>78.80007653439516</v>
      </c>
      <c r="P20" s="85">
        <f t="shared" si="13"/>
        <v>121.46217957939656</v>
      </c>
      <c r="Q20" s="85">
        <f t="shared" si="13"/>
        <v>182.32400045569352</v>
      </c>
      <c r="R20" s="85">
        <f t="shared" si="13"/>
        <v>173.11479628012233</v>
      </c>
      <c r="S20" s="27"/>
    </row>
    <row r="21" spans="1:19" s="28" customFormat="1" ht="15" customHeight="1">
      <c r="A21" s="86" t="s">
        <v>37</v>
      </c>
      <c r="B21" s="23"/>
      <c r="C21" s="24">
        <v>9</v>
      </c>
      <c r="D21" s="25"/>
      <c r="E21" s="26">
        <f>SUM(E22:E40)</f>
        <v>219317.54800000001</v>
      </c>
      <c r="F21" s="26">
        <f t="shared" ref="F21:R21" si="14">SUM(F22:F40)</f>
        <v>251583.75</v>
      </c>
      <c r="G21" s="26">
        <f t="shared" si="14"/>
        <v>285712.55800000002</v>
      </c>
      <c r="H21" s="26">
        <f t="shared" si="14"/>
        <v>307981.54400000005</v>
      </c>
      <c r="I21" s="26">
        <f t="shared" si="14"/>
        <v>315864.90399999998</v>
      </c>
      <c r="J21" s="26">
        <f t="shared" si="14"/>
        <v>129.3205082804221</v>
      </c>
      <c r="K21" s="26">
        <f t="shared" si="14"/>
        <v>172.69593579626323</v>
      </c>
      <c r="L21" s="26">
        <f t="shared" si="14"/>
        <v>248.25921819475039</v>
      </c>
      <c r="M21" s="26">
        <f t="shared" si="14"/>
        <v>334.18695089582491</v>
      </c>
      <c r="N21" s="85">
        <f t="shared" si="14"/>
        <v>6.2386218731347904</v>
      </c>
      <c r="O21" s="85">
        <f t="shared" si="14"/>
        <v>8.7490495687776022</v>
      </c>
      <c r="P21" s="85">
        <f t="shared" si="14"/>
        <v>13.492870369399071</v>
      </c>
      <c r="Q21" s="85">
        <f t="shared" si="14"/>
        <v>19.112446859870122</v>
      </c>
      <c r="R21" s="85">
        <f t="shared" si="14"/>
        <v>20.588617906055227</v>
      </c>
      <c r="S21" s="27"/>
    </row>
    <row r="22" spans="1:19" s="67" customFormat="1" ht="12.75" customHeight="1">
      <c r="A22" s="60" t="s">
        <v>38</v>
      </c>
      <c r="B22" s="87"/>
      <c r="C22" s="62">
        <v>10</v>
      </c>
      <c r="D22" s="63">
        <v>108</v>
      </c>
      <c r="E22" s="64">
        <v>6086.7510000000002</v>
      </c>
      <c r="F22" s="64">
        <v>6374.3469999999998</v>
      </c>
      <c r="G22" s="64">
        <v>7251.424</v>
      </c>
      <c r="H22" s="64">
        <v>7943.3850000000002</v>
      </c>
      <c r="I22" s="64">
        <v>8170.8530000000001</v>
      </c>
      <c r="J22" s="88">
        <f>E22*'Table 1.7.1'!D19/1000000</f>
        <v>1.94776032</v>
      </c>
      <c r="K22" s="88">
        <f>F22*'Table 1.7.1'!E19/1000000</f>
        <v>1.9760475699999998</v>
      </c>
      <c r="L22" s="88">
        <f>G22*'Table 1.7.1'!F19/1000000</f>
        <v>2.3929699200000001</v>
      </c>
      <c r="M22" s="88">
        <f>H22*'Table 1.7.1'!G19/1000000</f>
        <v>3.0184863000000002</v>
      </c>
      <c r="N22" s="88">
        <f>E22*'Table 1.7.1'!H19/1000000</f>
        <v>0.10956151800000001</v>
      </c>
      <c r="O22" s="88">
        <f>F22*'Table 1.7.1'!I19/1000000</f>
        <v>0.12748693999999999</v>
      </c>
      <c r="P22" s="88">
        <f>G22*'Table 1.7.1'!J19/1000000</f>
        <v>0.26830268800000001</v>
      </c>
      <c r="Q22" s="88">
        <f>H22*'Table 1.7.1'!K19/1000000</f>
        <v>0.39716924999999997</v>
      </c>
      <c r="R22" s="88">
        <f>I22*'Table 1.7.1'!L19/1000000</f>
        <v>0.40037179700000003</v>
      </c>
      <c r="S22" s="65"/>
    </row>
    <row r="23" spans="1:19" s="67" customFormat="1" ht="12.75" customHeight="1">
      <c r="A23" s="60" t="s">
        <v>39</v>
      </c>
      <c r="B23" s="87"/>
      <c r="C23" s="62">
        <v>11</v>
      </c>
      <c r="D23" s="63">
        <v>174</v>
      </c>
      <c r="E23" s="64">
        <v>494.48599999999999</v>
      </c>
      <c r="F23" s="64">
        <v>562.46900000000005</v>
      </c>
      <c r="G23" s="64">
        <v>642.97400000000005</v>
      </c>
      <c r="H23" s="64">
        <v>697.03399999999999</v>
      </c>
      <c r="I23" s="64">
        <v>715.774</v>
      </c>
      <c r="J23" s="88">
        <f>E23*'Table 1.7.1'!D20/1000000</f>
        <v>0.45492712000000002</v>
      </c>
      <c r="K23" s="88">
        <f>F23*'Table 1.7.1'!E20/1000000</f>
        <v>0.54559493000000003</v>
      </c>
      <c r="L23" s="88">
        <f>G23*'Table 1.7.1'!F20/1000000</f>
        <v>0.72013088000000003</v>
      </c>
      <c r="M23" s="88">
        <f>H23*'Table 1.7.1'!G20/1000000</f>
        <v>0.81552977999999998</v>
      </c>
      <c r="N23" s="88">
        <f>E23*'Table 1.7.1'!H20/1000000</f>
        <v>1.7801496E-2</v>
      </c>
      <c r="O23" s="88">
        <f>F23*'Table 1.7.1'!I20/1000000</f>
        <v>1.4624194000000002E-2</v>
      </c>
      <c r="P23" s="88">
        <f>G23*'Table 1.7.1'!J20/1000000</f>
        <v>2.1218141999999999E-2</v>
      </c>
      <c r="Q23" s="88">
        <f>H23*'Table 1.7.1'!K20/1000000</f>
        <v>2.7184326000000002E-2</v>
      </c>
      <c r="R23" s="88">
        <f>I23*'Table 1.7.1'!L20/1000000</f>
        <v>3.1494055999999999E-2</v>
      </c>
      <c r="S23" s="65"/>
    </row>
    <row r="24" spans="1:19" s="67" customFormat="1" ht="12.75" customHeight="1">
      <c r="A24" s="60" t="s">
        <v>40</v>
      </c>
      <c r="B24" s="87"/>
      <c r="C24" s="62">
        <v>12</v>
      </c>
      <c r="D24" s="63">
        <v>262</v>
      </c>
      <c r="E24" s="64">
        <v>626.53700000000003</v>
      </c>
      <c r="F24" s="64">
        <v>731.93</v>
      </c>
      <c r="G24" s="64">
        <v>808.36699999999996</v>
      </c>
      <c r="H24" s="64">
        <v>855.63599999999997</v>
      </c>
      <c r="I24" s="64">
        <v>872.09</v>
      </c>
      <c r="J24" s="88">
        <f>E24*'Table 1.7.1'!D21/1000000</f>
        <v>1.1152358600000001</v>
      </c>
      <c r="K24" s="88">
        <f>F24*'Table 1.7.1'!E21/1000000</f>
        <v>1.1710879999999999</v>
      </c>
      <c r="L24" s="88">
        <f>G24*'Table 1.7.1'!F21/1000000</f>
        <v>1.6329013399999999</v>
      </c>
      <c r="M24" s="88">
        <f>H24*'Table 1.7.1'!G21/1000000</f>
        <v>1.9850755200000001</v>
      </c>
      <c r="N24" s="88">
        <f>E24*'Table 1.7.1'!H21/1000000</f>
        <v>4.2604516000000002E-2</v>
      </c>
      <c r="O24" s="88">
        <f>F24*'Table 1.7.1'!I21/1000000</f>
        <v>6.5141770000000002E-2</v>
      </c>
      <c r="P24" s="88">
        <f>G24*'Table 1.7.1'!J21/1000000</f>
        <v>0.101854242</v>
      </c>
      <c r="Q24" s="88">
        <f>H24*'Table 1.7.1'!K21/1000000</f>
        <v>0.13091230799999998</v>
      </c>
      <c r="R24" s="88">
        <f>I24*'Table 1.7.1'!L21/1000000</f>
        <v>0.14127858000000001</v>
      </c>
      <c r="S24" s="65"/>
    </row>
    <row r="25" spans="1:19" s="67" customFormat="1" ht="12.75" customHeight="1">
      <c r="A25" s="60" t="s">
        <v>41</v>
      </c>
      <c r="B25" s="87"/>
      <c r="C25" s="62">
        <v>13</v>
      </c>
      <c r="D25" s="63">
        <v>232</v>
      </c>
      <c r="E25" s="64">
        <v>3212.5030000000002</v>
      </c>
      <c r="F25" s="64">
        <v>3667.576</v>
      </c>
      <c r="G25" s="64">
        <v>4486.1549999999997</v>
      </c>
      <c r="H25" s="64">
        <v>4947.5209999999997</v>
      </c>
      <c r="I25" s="64">
        <v>5097.9979999999996</v>
      </c>
      <c r="J25" s="88">
        <f>E25*'Table 1.7.1'!D22/1000000</f>
        <v>1.9917518600000002</v>
      </c>
      <c r="K25" s="88">
        <f>F25*'Table 1.7.1'!E22/1000000</f>
        <v>2.2372213599999999</v>
      </c>
      <c r="L25" s="88">
        <f>G25*'Table 1.7.1'!F22/1000000</f>
        <v>2.8262776499999998</v>
      </c>
      <c r="M25" s="88">
        <f>H25*'Table 1.7.1'!G22/1000000</f>
        <v>3.1664134399999999</v>
      </c>
      <c r="N25" s="88">
        <f>E25*'Table 1.7.1'!H22/1000000</f>
        <v>8.6737581000000008E-2</v>
      </c>
      <c r="O25" s="88">
        <f>F25*'Table 1.7.1'!I22/1000000</f>
        <v>0.113694856</v>
      </c>
      <c r="P25" s="88">
        <f>G25*'Table 1.7.1'!J22/1000000</f>
        <v>8.5236944999999995E-2</v>
      </c>
      <c r="Q25" s="88">
        <f>H25*'Table 1.7.1'!K22/1000000</f>
        <v>8.9055377999999991E-2</v>
      </c>
      <c r="R25" s="88">
        <f>I25*'Table 1.7.1'!L22/1000000</f>
        <v>6.6273973999999986E-2</v>
      </c>
      <c r="S25" s="65"/>
    </row>
    <row r="26" spans="1:19" s="67" customFormat="1" ht="12.75" customHeight="1">
      <c r="A26" s="60" t="s">
        <v>42</v>
      </c>
      <c r="B26" s="87"/>
      <c r="C26" s="62">
        <v>14</v>
      </c>
      <c r="D26" s="63">
        <v>231</v>
      </c>
      <c r="E26" s="64">
        <v>57042.197</v>
      </c>
      <c r="F26" s="64">
        <v>65577.896999999997</v>
      </c>
      <c r="G26" s="64">
        <v>74263.861000000004</v>
      </c>
      <c r="H26" s="64">
        <v>79446.418999999994</v>
      </c>
      <c r="I26" s="64">
        <v>81187.751000000004</v>
      </c>
      <c r="J26" s="88">
        <f>E26*'Table 1.7.1'!D23/1000000</f>
        <v>22.24645683</v>
      </c>
      <c r="K26" s="88">
        <f>F26*'Table 1.7.1'!E23/1000000</f>
        <v>30.165832619999996</v>
      </c>
      <c r="L26" s="88">
        <f>G26*'Table 1.7.1'!F23/1000000</f>
        <v>46.786232429999998</v>
      </c>
      <c r="M26" s="88">
        <f>H26*'Table 1.7.1'!G23/1000000</f>
        <v>69.11838453</v>
      </c>
      <c r="N26" s="88">
        <f>E26*'Table 1.7.1'!H23/1000000</f>
        <v>0.85563295499999992</v>
      </c>
      <c r="O26" s="88">
        <f>F26*'Table 1.7.1'!I23/1000000</f>
        <v>1.3115579399999999</v>
      </c>
      <c r="P26" s="88">
        <f>G26*'Table 1.7.1'!J23/1000000</f>
        <v>1.9308603860000002</v>
      </c>
      <c r="Q26" s="88">
        <f>H26*'Table 1.7.1'!K23/1000000</f>
        <v>2.9395175029999994</v>
      </c>
      <c r="R26" s="88">
        <f>I26*'Table 1.7.1'!L23/1000000</f>
        <v>3.2475100399999999</v>
      </c>
      <c r="S26" s="65"/>
    </row>
    <row r="27" spans="1:19" ht="12.75" customHeight="1">
      <c r="A27" s="35" t="s">
        <v>43</v>
      </c>
      <c r="B27" s="89"/>
      <c r="C27" s="31">
        <v>15</v>
      </c>
      <c r="D27" s="32">
        <v>404</v>
      </c>
      <c r="E27" s="33">
        <v>27425.72</v>
      </c>
      <c r="F27" s="33">
        <v>31253.701000000001</v>
      </c>
      <c r="G27" s="33">
        <v>35614.576000000001</v>
      </c>
      <c r="H27" s="33">
        <v>38455.417999999998</v>
      </c>
      <c r="I27" s="33">
        <v>39462.188000000002</v>
      </c>
      <c r="J27" s="90">
        <f>E27*'Table 1.7.1'!D24/1000000</f>
        <v>28.248491600000001</v>
      </c>
      <c r="K27" s="90">
        <f>F27*'Table 1.7.1'!E24/1000000</f>
        <v>35.004145120000004</v>
      </c>
      <c r="L27" s="90">
        <f>G27*'Table 1.7.1'!F24/1000000</f>
        <v>47.723531840000007</v>
      </c>
      <c r="M27" s="90">
        <f>H27*'Table 1.7.1'!G24/1000000</f>
        <v>59.990452079999997</v>
      </c>
      <c r="N27" s="90">
        <f>E27*'Table 1.7.1'!H24/1000000</f>
        <v>1.31643456</v>
      </c>
      <c r="O27" s="90">
        <f>F27*'Table 1.7.1'!I24/1000000</f>
        <v>1.4689239470000002</v>
      </c>
      <c r="P27" s="90">
        <f>G27*'Table 1.7.1'!J24/1000000</f>
        <v>2.030030832</v>
      </c>
      <c r="Q27" s="90">
        <f>H27*'Table 1.7.1'!K24/1000000</f>
        <v>2.538057588</v>
      </c>
      <c r="R27" s="90">
        <f>I27*'Table 1.7.1'!L24/1000000</f>
        <v>2.6834287840000002</v>
      </c>
      <c r="S27" s="34"/>
    </row>
    <row r="28" spans="1:19" s="67" customFormat="1" ht="12.75" customHeight="1">
      <c r="A28" s="60" t="s">
        <v>44</v>
      </c>
      <c r="B28" s="87"/>
      <c r="C28" s="62">
        <v>16</v>
      </c>
      <c r="D28" s="63">
        <v>450</v>
      </c>
      <c r="E28" s="64">
        <v>13129.227000000001</v>
      </c>
      <c r="F28" s="64">
        <v>15364.272000000001</v>
      </c>
      <c r="G28" s="64">
        <v>17885.967000000001</v>
      </c>
      <c r="H28" s="64">
        <v>19546.281999999999</v>
      </c>
      <c r="I28" s="64">
        <v>20124.150000000001</v>
      </c>
      <c r="J28" s="88">
        <f>E28*'Table 1.7.1'!D25/1000000</f>
        <v>8.9278743600000006</v>
      </c>
      <c r="K28" s="88">
        <f>F28*'Table 1.7.1'!E25/1000000</f>
        <v>12.13777488</v>
      </c>
      <c r="L28" s="88">
        <f>G28*'Table 1.7.1'!F25/1000000</f>
        <v>15.560791290000001</v>
      </c>
      <c r="M28" s="88">
        <f>H28*'Table 1.7.1'!G25/1000000</f>
        <v>20.523596099999999</v>
      </c>
      <c r="N28" s="88">
        <f>E28*'Table 1.7.1'!H25/1000000</f>
        <v>0.26258454000000003</v>
      </c>
      <c r="O28" s="88">
        <f>F28*'Table 1.7.1'!I25/1000000</f>
        <v>0.44556388800000002</v>
      </c>
      <c r="P28" s="88">
        <f>G28*'Table 1.7.1'!J25/1000000</f>
        <v>0.59023691099999998</v>
      </c>
      <c r="Q28" s="88">
        <f>H28*'Table 1.7.1'!K25/1000000</f>
        <v>0.89912897199999997</v>
      </c>
      <c r="R28" s="88">
        <f>I28*'Table 1.7.1'!L25/1000000</f>
        <v>0.82509015000000008</v>
      </c>
      <c r="S28" s="65"/>
    </row>
    <row r="29" spans="1:19" s="67" customFormat="1" ht="12.75" customHeight="1">
      <c r="A29" s="60" t="s">
        <v>45</v>
      </c>
      <c r="B29" s="87"/>
      <c r="C29" s="62">
        <v>17</v>
      </c>
      <c r="D29" s="63">
        <v>454</v>
      </c>
      <c r="E29" s="64">
        <v>9883.35</v>
      </c>
      <c r="F29" s="64">
        <v>11228.755999999999</v>
      </c>
      <c r="G29" s="64">
        <v>12822.587</v>
      </c>
      <c r="H29" s="64">
        <v>14005.112999999999</v>
      </c>
      <c r="I29" s="64">
        <v>14442.29</v>
      </c>
      <c r="J29" s="88">
        <f>E29*'Table 1.7.1'!D26/1000000</f>
        <v>5.1393420000000001</v>
      </c>
      <c r="K29" s="88">
        <f>F29*'Table 1.7.1'!E26/1000000</f>
        <v>6.7372535999999998</v>
      </c>
      <c r="L29" s="88">
        <f>G29*'Table 1.7.1'!F26/1000000</f>
        <v>7.9500039399999993</v>
      </c>
      <c r="M29" s="88">
        <f>H29*'Table 1.7.1'!G26/1000000</f>
        <v>11.34414153</v>
      </c>
      <c r="N29" s="88">
        <f>E29*'Table 1.7.1'!H26/1000000</f>
        <v>0.2569671</v>
      </c>
      <c r="O29" s="88">
        <f>F29*'Table 1.7.1'!I26/1000000</f>
        <v>0.40423521599999995</v>
      </c>
      <c r="P29" s="88">
        <f>G29*'Table 1.7.1'!J26/1000000</f>
        <v>0.62830676299999999</v>
      </c>
      <c r="Q29" s="88">
        <f>H29*'Table 1.7.1'!K26/1000000</f>
        <v>0.70025565000000001</v>
      </c>
      <c r="R29" s="88">
        <f>I29*'Table 1.7.1'!L26/1000000</f>
        <v>0.72211449999999999</v>
      </c>
      <c r="S29" s="65"/>
    </row>
    <row r="30" spans="1:19" ht="12.75" customHeight="1">
      <c r="A30" s="35" t="s">
        <v>46</v>
      </c>
      <c r="B30" s="89"/>
      <c r="C30" s="31">
        <v>18</v>
      </c>
      <c r="D30" s="32">
        <v>480</v>
      </c>
      <c r="E30" s="33">
        <v>1137.098</v>
      </c>
      <c r="F30" s="33">
        <v>1196.027</v>
      </c>
      <c r="G30" s="33">
        <v>1256.742</v>
      </c>
      <c r="H30" s="33">
        <v>1283.8489999999999</v>
      </c>
      <c r="I30" s="33">
        <v>1291.6089999999999</v>
      </c>
      <c r="J30" s="90">
        <f>E30*'Table 1.7.1'!D27/1000000</f>
        <v>6.74299114</v>
      </c>
      <c r="K30" s="90">
        <f>F30*'Table 1.7.1'!E27/1000000</f>
        <v>9.6160570800000009</v>
      </c>
      <c r="L30" s="90">
        <f>G30*'Table 1.7.1'!F27/1000000</f>
        <v>12.743363879999999</v>
      </c>
      <c r="M30" s="90">
        <f>H30*'Table 1.7.1'!G27/1000000</f>
        <v>16.150820419999999</v>
      </c>
      <c r="N30" s="90">
        <f>E30*'Table 1.7.1'!H27/1000000</f>
        <v>0.22969379600000001</v>
      </c>
      <c r="O30" s="90">
        <f>F30*'Table 1.7.1'!I27/1000000</f>
        <v>0.35761207300000003</v>
      </c>
      <c r="P30" s="90">
        <f>G30*'Table 1.7.1'!J27/1000000</f>
        <v>0.58815525599999996</v>
      </c>
      <c r="Q30" s="90">
        <f>H30*'Table 1.7.1'!K27/1000000</f>
        <v>0.86274652799999996</v>
      </c>
      <c r="R30" s="90">
        <f>I30*'Table 1.7.1'!L27/1000000</f>
        <v>0.92995848000000003</v>
      </c>
      <c r="S30" s="34"/>
    </row>
    <row r="31" spans="1:19" ht="12.75" customHeight="1">
      <c r="A31" s="35" t="s">
        <v>47</v>
      </c>
      <c r="B31" s="89"/>
      <c r="C31" s="31">
        <v>19</v>
      </c>
      <c r="D31" s="32">
        <v>175</v>
      </c>
      <c r="E31" s="33">
        <v>121.949</v>
      </c>
      <c r="F31" s="33">
        <v>148.75299999999999</v>
      </c>
      <c r="G31" s="33">
        <v>174.68100000000001</v>
      </c>
      <c r="H31" s="33">
        <v>191.80500000000001</v>
      </c>
      <c r="I31" s="33">
        <v>197.87</v>
      </c>
      <c r="J31" s="91">
        <f>E31*'Table 1.7.1'!D28/1000000</f>
        <v>7.1907181199605583E-2</v>
      </c>
      <c r="K31" s="91">
        <f>F31*'Table 1.7.1'!E28/1000000</f>
        <v>0.10210929178653844</v>
      </c>
      <c r="L31" s="91">
        <f>G31*'Table 1.7.1'!F28/1000000</f>
        <v>0.1517825075559934</v>
      </c>
      <c r="M31" s="91">
        <f>H31*'Table 1.7.1'!G28/1000000</f>
        <v>0.21512087039833988</v>
      </c>
      <c r="N31" s="91">
        <f>E31*'Table 1.7.1'!H28/1000000</f>
        <v>3.4689139366400113E-3</v>
      </c>
      <c r="O31" s="91">
        <f>F31*'Table 1.7.1'!I28/1000000</f>
        <v>5.1730184103876914E-3</v>
      </c>
      <c r="P31" s="91">
        <f>G31*'Table 1.7.1'!J28/1000000</f>
        <v>7.8816990338925162E-3</v>
      </c>
      <c r="Q31" s="91">
        <f>H31*'Table 1.7.1'!K28/1000000</f>
        <v>1.1813275022051794E-2</v>
      </c>
      <c r="R31" s="91">
        <f>I31*'Table 1.7.1'!L28/1000000</f>
        <v>1.28770883378891E-2</v>
      </c>
      <c r="S31" s="34"/>
    </row>
    <row r="32" spans="1:19" s="67" customFormat="1" ht="12.75" customHeight="1">
      <c r="A32" s="60" t="s">
        <v>48</v>
      </c>
      <c r="B32" s="87"/>
      <c r="C32" s="62">
        <v>20</v>
      </c>
      <c r="D32" s="63">
        <v>508</v>
      </c>
      <c r="E32" s="64">
        <v>15933.451999999999</v>
      </c>
      <c r="F32" s="64">
        <v>18200.655999999999</v>
      </c>
      <c r="G32" s="64">
        <v>20770.012999999999</v>
      </c>
      <c r="H32" s="64">
        <v>22332.9</v>
      </c>
      <c r="I32" s="64">
        <v>22858.607</v>
      </c>
      <c r="J32" s="88">
        <f>E32*'Table 1.7.1'!D29/1000000</f>
        <v>4.7800355999999997</v>
      </c>
      <c r="K32" s="88">
        <f>F32*'Table 1.7.1'!E29/1000000</f>
        <v>7.6442755199999999</v>
      </c>
      <c r="L32" s="88">
        <f>G32*'Table 1.7.1'!F29/1000000</f>
        <v>13.08510819</v>
      </c>
      <c r="M32" s="88">
        <f>H32*'Table 1.7.1'!G29/1000000</f>
        <v>17.196332999999999</v>
      </c>
      <c r="N32" s="88">
        <f>E32*'Table 1.7.1'!H29/1000000</f>
        <v>0.25493523200000001</v>
      </c>
      <c r="O32" s="88">
        <f>F32*'Table 1.7.1'!I29/1000000</f>
        <v>0.47321705599999997</v>
      </c>
      <c r="P32" s="88">
        <f>G32*'Table 1.7.1'!J29/1000000</f>
        <v>0.81003050700000001</v>
      </c>
      <c r="Q32" s="88">
        <f>H32*'Table 1.7.1'!K29/1000000</f>
        <v>0.96031470000000008</v>
      </c>
      <c r="R32" s="88">
        <f>I32*'Table 1.7.1'!L29/1000000</f>
        <v>1.2572233850000001</v>
      </c>
      <c r="S32" s="65"/>
    </row>
    <row r="33" spans="1:19" ht="12.75" customHeight="1">
      <c r="A33" s="35" t="s">
        <v>49</v>
      </c>
      <c r="B33" s="89"/>
      <c r="C33" s="31">
        <v>21</v>
      </c>
      <c r="D33" s="32">
        <v>638</v>
      </c>
      <c r="E33" s="33">
        <v>675.66399999999999</v>
      </c>
      <c r="F33" s="33">
        <v>738.98400000000004</v>
      </c>
      <c r="G33" s="33">
        <v>794.83299999999997</v>
      </c>
      <c r="H33" s="33">
        <v>826.048</v>
      </c>
      <c r="I33" s="33">
        <v>836.13699999999994</v>
      </c>
      <c r="J33" s="91">
        <f>E33*'Table 1.7.1'!D30/1000000</f>
        <v>0.39840501913136062</v>
      </c>
      <c r="K33" s="91">
        <f>F33*'Table 1.7.1'!E30/1000000</f>
        <v>0.50726461235459674</v>
      </c>
      <c r="L33" s="91">
        <f>G33*'Table 1.7.1'!F30/1000000</f>
        <v>0.69064034341601477</v>
      </c>
      <c r="M33" s="91">
        <f>H33*'Table 1.7.1'!G30/1000000</f>
        <v>0.92646263001907059</v>
      </c>
      <c r="N33" s="91">
        <f>E33*'Table 1.7.1'!H30/1000000</f>
        <v>1.9219675980007515E-2</v>
      </c>
      <c r="O33" s="91">
        <f>F33*'Table 1.7.1'!I30/1000000</f>
        <v>2.5698828507538928E-2</v>
      </c>
      <c r="P33" s="91">
        <f>G33*'Table 1.7.1'!J30/1000000</f>
        <v>3.5863285006416785E-2</v>
      </c>
      <c r="Q33" s="91">
        <f>H33*'Table 1.7.1'!K30/1000000</f>
        <v>5.0876318163842651E-2</v>
      </c>
      <c r="R33" s="91">
        <f>I33*'Table 1.7.1'!L30/1000000</f>
        <v>5.4414565177023193E-2</v>
      </c>
      <c r="S33" s="34"/>
    </row>
    <row r="34" spans="1:19" s="67" customFormat="1" ht="12.75" customHeight="1">
      <c r="A34" s="60" t="s">
        <v>50</v>
      </c>
      <c r="B34" s="87"/>
      <c r="C34" s="62">
        <v>22</v>
      </c>
      <c r="D34" s="63">
        <v>646</v>
      </c>
      <c r="E34" s="64">
        <v>5570.2060000000001</v>
      </c>
      <c r="F34" s="64">
        <v>8098.3440000000001</v>
      </c>
      <c r="G34" s="64">
        <v>9201.7270000000008</v>
      </c>
      <c r="H34" s="64">
        <v>10004.092000000001</v>
      </c>
      <c r="I34" s="64">
        <v>10311.275</v>
      </c>
      <c r="J34" s="88">
        <f>E34*'Table 1.7.1'!D31/1000000</f>
        <v>2.7294009400000001</v>
      </c>
      <c r="K34" s="88">
        <f>F34*'Table 1.7.1'!E31/1000000</f>
        <v>4.6970395200000006</v>
      </c>
      <c r="L34" s="88">
        <f>G34*'Table 1.7.1'!F31/1000000</f>
        <v>7.269364330000001</v>
      </c>
      <c r="M34" s="88">
        <f>H34*'Table 1.7.1'!G31/1000000</f>
        <v>11.104542120000001</v>
      </c>
      <c r="N34" s="88">
        <f>E34*'Table 1.7.1'!H31/1000000</f>
        <v>0.116974326</v>
      </c>
      <c r="O34" s="88">
        <f>F34*'Table 1.7.1'!I31/1000000</f>
        <v>0.19436025599999998</v>
      </c>
      <c r="P34" s="88">
        <f>G34*'Table 1.7.1'!J31/1000000</f>
        <v>0.56130534700000012</v>
      </c>
      <c r="Q34" s="88">
        <f>H34*'Table 1.7.1'!K31/1000000</f>
        <v>1.0204173840000001</v>
      </c>
      <c r="R34" s="88">
        <f>I34*'Table 1.7.1'!L31/1000000</f>
        <v>1.0517500500000001</v>
      </c>
      <c r="S34" s="65"/>
    </row>
    <row r="35" spans="1:19" ht="12.75" customHeight="1">
      <c r="A35" s="35" t="s">
        <v>51</v>
      </c>
      <c r="B35" s="89"/>
      <c r="C35" s="31">
        <v>23</v>
      </c>
      <c r="D35" s="32">
        <v>690</v>
      </c>
      <c r="E35" s="33">
        <v>74.754999999999995</v>
      </c>
      <c r="F35" s="33">
        <v>78.685000000000002</v>
      </c>
      <c r="G35" s="33">
        <v>83.513000000000005</v>
      </c>
      <c r="H35" s="33">
        <v>85.567999999999998</v>
      </c>
      <c r="I35" s="33">
        <v>86.078999999999994</v>
      </c>
      <c r="J35" s="90">
        <f>E35*'Table 1.7.1'!D32/1000000</f>
        <v>0.85071189999999985</v>
      </c>
      <c r="K35" s="90">
        <f>F35*'Table 1.7.1'!E32/1000000</f>
        <v>1.20466735</v>
      </c>
      <c r="L35" s="90">
        <f>G35*'Table 1.7.1'!F32/1000000</f>
        <v>1.3829752799999999</v>
      </c>
      <c r="M35" s="90">
        <f>H35*'Table 1.7.1'!G32/1000000</f>
        <v>1.6814111999999999</v>
      </c>
      <c r="N35" s="90">
        <f>E35*'Table 1.7.1'!H32/1000000</f>
        <v>4.8590750000000002E-2</v>
      </c>
      <c r="O35" s="90">
        <f>F35*'Table 1.7.1'!I32/1000000</f>
        <v>6.6252770000000002E-2</v>
      </c>
      <c r="P35" s="90">
        <f>G35*'Table 1.7.1'!J32/1000000</f>
        <v>6.7645529999999995E-2</v>
      </c>
      <c r="Q35" s="90">
        <f>H35*'Table 1.7.1'!K32/1000000</f>
        <v>7.7952448000000008E-2</v>
      </c>
      <c r="R35" s="90">
        <f>I35*'Table 1.7.1'!L32/1000000</f>
        <v>7.1101254000000003E-2</v>
      </c>
      <c r="S35" s="34"/>
    </row>
    <row r="36" spans="1:19" s="67" customFormat="1" ht="12.75" customHeight="1">
      <c r="A36" s="60" t="s">
        <v>52</v>
      </c>
      <c r="B36" s="87"/>
      <c r="C36" s="62">
        <v>24</v>
      </c>
      <c r="D36" s="63">
        <v>706</v>
      </c>
      <c r="E36" s="64">
        <v>6524.6970000000001</v>
      </c>
      <c r="F36" s="64">
        <v>7399.0330000000004</v>
      </c>
      <c r="G36" s="64">
        <v>8359.8590000000004</v>
      </c>
      <c r="H36" s="64">
        <v>8922.26</v>
      </c>
      <c r="I36" s="64">
        <v>9119.848</v>
      </c>
      <c r="J36" s="92">
        <f>E36*'Table 1.7.1'!D33/1000000</f>
        <v>3.8472850900911273</v>
      </c>
      <c r="K36" s="92">
        <f>F36*'Table 1.7.1'!E33/1000000</f>
        <v>5.0789565221220876</v>
      </c>
      <c r="L36" s="92">
        <f>G36*'Table 1.7.1'!F33/1000000</f>
        <v>7.2639861337783689</v>
      </c>
      <c r="M36" s="92">
        <f>H36*'Table 1.7.1'!G33/1000000</f>
        <v>10.006852465369994</v>
      </c>
      <c r="N36" s="92">
        <f>E36*'Table 1.7.1'!H33/1000000</f>
        <v>0.1855989992181426</v>
      </c>
      <c r="O36" s="92">
        <f>F36*'Table 1.7.1'!I33/1000000</f>
        <v>0.25730797985967396</v>
      </c>
      <c r="P36" s="92">
        <f>G36*'Table 1.7.1'!J33/1000000</f>
        <v>0.37720125602542726</v>
      </c>
      <c r="Q36" s="92">
        <f>H36*'Table 1.7.1'!K33/1000000</f>
        <v>0.54952222933840023</v>
      </c>
      <c r="R36" s="92">
        <f>I36*'Table 1.7.1'!L33/1000000</f>
        <v>0.59350628354031054</v>
      </c>
      <c r="S36" s="65"/>
    </row>
    <row r="37" spans="1:19" s="67" customFormat="1" ht="12.75" customHeight="1">
      <c r="A37" s="60" t="s">
        <v>53</v>
      </c>
      <c r="B37" s="87"/>
      <c r="C37" s="62">
        <v>25</v>
      </c>
      <c r="D37" s="63">
        <v>800</v>
      </c>
      <c r="E37" s="64">
        <v>20831.075000000001</v>
      </c>
      <c r="F37" s="64">
        <v>24213.119999999999</v>
      </c>
      <c r="G37" s="64">
        <v>28431.204000000002</v>
      </c>
      <c r="H37" s="64">
        <v>31339.392</v>
      </c>
      <c r="I37" s="64">
        <v>32367.909</v>
      </c>
      <c r="J37" s="88">
        <f>E37*'Table 1.7.1'!D34/1000000</f>
        <v>11.248780500000001</v>
      </c>
      <c r="K37" s="88">
        <f>F37*'Table 1.7.1'!E34/1000000</f>
        <v>16.4649216</v>
      </c>
      <c r="L37" s="88">
        <f>G37*'Table 1.7.1'!F34/1000000</f>
        <v>25.019459519999998</v>
      </c>
      <c r="M37" s="88">
        <f>H37*'Table 1.7.1'!G34/1000000</f>
        <v>35.726906880000001</v>
      </c>
      <c r="N37" s="88">
        <f>E37*'Table 1.7.1'!H34/1000000</f>
        <v>0.64576332500000011</v>
      </c>
      <c r="O37" s="88">
        <f>F37*'Table 1.7.1'!I34/1000000</f>
        <v>1.0895903999999998</v>
      </c>
      <c r="P37" s="88">
        <f>G37*'Table 1.7.1'!J34/1000000</f>
        <v>2.2176339120000002</v>
      </c>
      <c r="Q37" s="88">
        <f>H37*'Table 1.7.1'!K34/1000000</f>
        <v>3.5100119040000002</v>
      </c>
      <c r="R37" s="88">
        <f>I37*'Table 1.7.1'!L34/1000000</f>
        <v>3.7223095349999999</v>
      </c>
      <c r="S37" s="65"/>
    </row>
    <row r="38" spans="1:19" s="67" customFormat="1" ht="12.75" customHeight="1">
      <c r="A38" s="60" t="s">
        <v>54</v>
      </c>
      <c r="B38" s="87"/>
      <c r="C38" s="62">
        <v>26</v>
      </c>
      <c r="D38" s="63">
        <v>834</v>
      </c>
      <c r="E38" s="64">
        <v>29943.732</v>
      </c>
      <c r="F38" s="64">
        <v>34038.161</v>
      </c>
      <c r="G38" s="64">
        <v>38831.023999999998</v>
      </c>
      <c r="H38" s="64">
        <v>42267.667000000001</v>
      </c>
      <c r="I38" s="64">
        <v>43524.737999999998</v>
      </c>
      <c r="J38" s="88">
        <f>E38*'Table 1.7.1'!D35/1000000</f>
        <v>19.4634258</v>
      </c>
      <c r="K38" s="88">
        <f>F38*'Table 1.7.1'!E35/1000000</f>
        <v>26.209383969999998</v>
      </c>
      <c r="L38" s="88">
        <f>G38*'Table 1.7.1'!F35/1000000</f>
        <v>40.772575199999999</v>
      </c>
      <c r="M38" s="88">
        <f>H38*'Table 1.7.1'!G35/1000000</f>
        <v>53.257260420000001</v>
      </c>
      <c r="N38" s="88">
        <f>E38*'Table 1.7.1'!H35/1000000</f>
        <v>0.71864956800000002</v>
      </c>
      <c r="O38" s="88">
        <f>F38*'Table 1.7.1'!I35/1000000</f>
        <v>0.95306850799999998</v>
      </c>
      <c r="P38" s="88">
        <f>G38*'Table 1.7.1'!J35/1000000</f>
        <v>1.5532409599999999</v>
      </c>
      <c r="Q38" s="88">
        <f>H38*'Table 1.7.1'!K35/1000000</f>
        <v>2.409257019</v>
      </c>
      <c r="R38" s="88">
        <f>I38*'Table 1.7.1'!L35/1000000</f>
        <v>2.959682184</v>
      </c>
      <c r="S38" s="65"/>
    </row>
    <row r="39" spans="1:19" s="67" customFormat="1" ht="12.75" customHeight="1">
      <c r="A39" s="60" t="s">
        <v>55</v>
      </c>
      <c r="B39" s="87"/>
      <c r="C39" s="62">
        <v>27</v>
      </c>
      <c r="D39" s="63">
        <v>894</v>
      </c>
      <c r="E39" s="64">
        <v>8919.4560000000001</v>
      </c>
      <c r="F39" s="64">
        <v>10201.562</v>
      </c>
      <c r="G39" s="64">
        <v>11462.365</v>
      </c>
      <c r="H39" s="64">
        <v>12379.611999999999</v>
      </c>
      <c r="I39" s="64">
        <v>12723.745999999999</v>
      </c>
      <c r="J39" s="88">
        <f>E39*'Table 1.7.1'!D36/1000000</f>
        <v>6.7787865600000003</v>
      </c>
      <c r="K39" s="88">
        <f>F39*'Table 1.7.1'!E36/1000000</f>
        <v>8.5693120799999996</v>
      </c>
      <c r="L39" s="88">
        <f>G39*'Table 1.7.1'!F36/1000000</f>
        <v>12.150106900000001</v>
      </c>
      <c r="M39" s="88">
        <f>H39*'Table 1.7.1'!G36/1000000</f>
        <v>15.226922759999999</v>
      </c>
      <c r="N39" s="88">
        <f>E39*'Table 1.7.1'!H36/1000000</f>
        <v>0.40137552000000004</v>
      </c>
      <c r="O39" s="88">
        <f>F39*'Table 1.7.1'!I36/1000000</f>
        <v>0.49987653799999998</v>
      </c>
      <c r="P39" s="88">
        <f>G39*'Table 1.7.1'!J36/1000000</f>
        <v>0.90552683499999997</v>
      </c>
      <c r="Q39" s="88">
        <f>H39*'Table 1.7.1'!K36/1000000</f>
        <v>1.0275077959999999</v>
      </c>
      <c r="R39" s="88">
        <f>I39*'Table 1.7.1'!L36/1000000</f>
        <v>1.119689648</v>
      </c>
      <c r="S39" s="65"/>
    </row>
    <row r="40" spans="1:19" ht="12.75" customHeight="1">
      <c r="A40" s="35" t="s">
        <v>56</v>
      </c>
      <c r="B40" s="89"/>
      <c r="C40" s="31">
        <v>28</v>
      </c>
      <c r="D40" s="32">
        <v>716</v>
      </c>
      <c r="E40" s="33">
        <v>11684.692999999999</v>
      </c>
      <c r="F40" s="33">
        <v>12509.477000000001</v>
      </c>
      <c r="G40" s="33">
        <v>12570.686</v>
      </c>
      <c r="H40" s="33">
        <v>12451.543</v>
      </c>
      <c r="I40" s="33">
        <v>12473.992</v>
      </c>
      <c r="J40" s="90">
        <f>E40*'Table 1.7.1'!D37/1000000</f>
        <v>2.3369385999999994</v>
      </c>
      <c r="K40" s="90">
        <f>F40*'Table 1.7.1'!E37/1000000</f>
        <v>2.6269901700000005</v>
      </c>
      <c r="L40" s="90">
        <f>G40*'Table 1.7.1'!F37/1000000</f>
        <v>2.1370166200000003</v>
      </c>
      <c r="M40" s="91">
        <f>H40*'Table 1.7.1'!G37/1000000</f>
        <v>2.7322388500374926</v>
      </c>
      <c r="N40" s="90">
        <f>E40*'Table 1.7.1'!H37/1000000</f>
        <v>0.66602750099999997</v>
      </c>
      <c r="O40" s="90">
        <f>F40*'Table 1.7.1'!I37/1000000</f>
        <v>0.87566339000000004</v>
      </c>
      <c r="P40" s="91">
        <f>G40*'Table 1.7.1'!J37/1000000</f>
        <v>0.71233887333333334</v>
      </c>
      <c r="Q40" s="91">
        <f>H40*'Table 1.7.1'!K37/1000000</f>
        <v>0.91074628334583074</v>
      </c>
      <c r="R40" s="90">
        <f>I40*'Table 1.7.1'!L37/1000000</f>
        <v>0.69854355200000007</v>
      </c>
      <c r="S40" s="34"/>
    </row>
    <row r="41" spans="1:19" s="28" customFormat="1" ht="15" customHeight="1">
      <c r="A41" s="86" t="s">
        <v>57</v>
      </c>
      <c r="B41" s="23"/>
      <c r="C41" s="24">
        <v>29</v>
      </c>
      <c r="D41" s="25"/>
      <c r="E41" s="26">
        <f>SUM(E42:E50)</f>
        <v>84829.123999999996</v>
      </c>
      <c r="F41" s="26">
        <f t="shared" ref="F41:R41" si="15">SUM(F42:F50)</f>
        <v>96187.213000000003</v>
      </c>
      <c r="G41" s="26">
        <f t="shared" si="15"/>
        <v>110931.18100000001</v>
      </c>
      <c r="H41" s="26">
        <f t="shared" si="15"/>
        <v>120272.194</v>
      </c>
      <c r="I41" s="26">
        <f t="shared" si="15"/>
        <v>123452.26199999999</v>
      </c>
      <c r="J41" s="26">
        <f t="shared" si="15"/>
        <v>66.662696385187473</v>
      </c>
      <c r="K41" s="26">
        <f t="shared" si="15"/>
        <v>88.749176126549116</v>
      </c>
      <c r="L41" s="26">
        <f t="shared" si="15"/>
        <v>145.03418131000004</v>
      </c>
      <c r="M41" s="26">
        <f t="shared" si="15"/>
        <v>203.25195764</v>
      </c>
      <c r="N41" s="85">
        <f t="shared" si="15"/>
        <v>2.8882600200000002</v>
      </c>
      <c r="O41" s="85">
        <f t="shared" si="15"/>
        <v>3.4245044330000001</v>
      </c>
      <c r="P41" s="85">
        <f t="shared" si="15"/>
        <v>5.3662395879999991</v>
      </c>
      <c r="Q41" s="85">
        <f t="shared" si="15"/>
        <v>8.4782346959999995</v>
      </c>
      <c r="R41" s="85">
        <f t="shared" si="15"/>
        <v>12.037788377</v>
      </c>
      <c r="S41" s="27"/>
    </row>
    <row r="42" spans="1:19" s="67" customFormat="1" ht="12.75" customHeight="1">
      <c r="A42" s="60" t="s">
        <v>58</v>
      </c>
      <c r="B42" s="87"/>
      <c r="C42" s="62">
        <v>30</v>
      </c>
      <c r="D42" s="63">
        <v>24</v>
      </c>
      <c r="E42" s="64">
        <v>12105.105</v>
      </c>
      <c r="F42" s="64">
        <v>13926.373</v>
      </c>
      <c r="G42" s="64">
        <v>16489.021000000001</v>
      </c>
      <c r="H42" s="64">
        <v>18037.964</v>
      </c>
      <c r="I42" s="64">
        <v>18555.115000000002</v>
      </c>
      <c r="J42" s="88">
        <f>E42*'Table 1.7.1'!D39/1000000</f>
        <v>15.494534399999999</v>
      </c>
      <c r="K42" s="88">
        <f>F42*'Table 1.7.1'!E39/1000000</f>
        <v>25.763790050000001</v>
      </c>
      <c r="L42" s="88">
        <f>G42*'Table 1.7.1'!F39/1000000</f>
        <v>51.775525940000009</v>
      </c>
      <c r="M42" s="88">
        <f>H42*'Table 1.7.1'!G39/1000000</f>
        <v>87.12336612</v>
      </c>
      <c r="N42" s="88">
        <f>E42*'Table 1.7.1'!H39/1000000</f>
        <v>0.79893692999999999</v>
      </c>
      <c r="O42" s="88">
        <f>F42*'Table 1.7.1'!I39/1000000</f>
        <v>0.75202414200000001</v>
      </c>
      <c r="P42" s="88">
        <f>G42*'Table 1.7.1'!J39/1000000</f>
        <v>1.1707204910000002</v>
      </c>
      <c r="Q42" s="88">
        <f>H42*'Table 1.7.1'!K39/1000000</f>
        <v>3.3009474120000002</v>
      </c>
      <c r="R42" s="88">
        <f>I42*'Table 1.7.1'!L39/1000000</f>
        <v>5.8634163400000006</v>
      </c>
      <c r="S42" s="65"/>
    </row>
    <row r="43" spans="1:19" ht="12.75" customHeight="1">
      <c r="A43" s="35" t="s">
        <v>59</v>
      </c>
      <c r="B43" s="89"/>
      <c r="C43" s="31">
        <v>31</v>
      </c>
      <c r="D43" s="32">
        <v>120</v>
      </c>
      <c r="E43" s="33">
        <v>13940.337</v>
      </c>
      <c r="F43" s="33">
        <v>15678.269</v>
      </c>
      <c r="G43" s="33">
        <v>17553.589</v>
      </c>
      <c r="H43" s="33">
        <v>18758.777999999998</v>
      </c>
      <c r="I43" s="33">
        <v>19175.027999999998</v>
      </c>
      <c r="J43" s="90">
        <f>E43*'Table 1.7.1'!D40/1000000</f>
        <v>17.425421249999999</v>
      </c>
      <c r="K43" s="90">
        <f>F43*'Table 1.7.1'!E40/1000000</f>
        <v>23.83096888</v>
      </c>
      <c r="L43" s="90">
        <f>G43*'Table 1.7.1'!F40/1000000</f>
        <v>33.3518191</v>
      </c>
      <c r="M43" s="90">
        <f>H43*'Table 1.7.1'!G40/1000000</f>
        <v>40.706548259999998</v>
      </c>
      <c r="N43" s="90">
        <f>E43*'Table 1.7.1'!H40/1000000</f>
        <v>0.71095718699999988</v>
      </c>
      <c r="O43" s="90">
        <f>F43*'Table 1.7.1'!I40/1000000</f>
        <v>1.1445136370000002</v>
      </c>
      <c r="P43" s="90">
        <f>G43*'Table 1.7.1'!J40/1000000</f>
        <v>1.6675909550000001</v>
      </c>
      <c r="Q43" s="90">
        <f>H43*'Table 1.7.1'!K40/1000000</f>
        <v>2.1947770259999997</v>
      </c>
      <c r="R43" s="90">
        <f>I43*'Table 1.7.1'!L40/1000000</f>
        <v>2.3393534159999998</v>
      </c>
      <c r="S43" s="34"/>
    </row>
    <row r="44" spans="1:19" s="67" customFormat="1" ht="12.75" customHeight="1">
      <c r="A44" s="60" t="s">
        <v>60</v>
      </c>
      <c r="B44" s="87"/>
      <c r="C44" s="62">
        <v>32</v>
      </c>
      <c r="D44" s="63">
        <v>140</v>
      </c>
      <c r="E44" s="64">
        <v>3327.71</v>
      </c>
      <c r="F44" s="64">
        <v>3701.607</v>
      </c>
      <c r="G44" s="64">
        <v>4017.88</v>
      </c>
      <c r="H44" s="64">
        <v>4237.9610000000002</v>
      </c>
      <c r="I44" s="64">
        <v>4318.1279999999997</v>
      </c>
      <c r="J44" s="88">
        <f>E44*'Table 1.7.1'!D41/1000000</f>
        <v>2.0299031000000003</v>
      </c>
      <c r="K44" s="88">
        <f>F44*'Table 1.7.1'!E41/1000000</f>
        <v>2.4430606200000002</v>
      </c>
      <c r="L44" s="88">
        <f>G44*'Table 1.7.1'!F41/1000000</f>
        <v>2.6518008000000002</v>
      </c>
      <c r="M44" s="88">
        <f>H44*'Table 1.7.1'!G41/1000000</f>
        <v>3.0937115300000002</v>
      </c>
      <c r="N44" s="88">
        <f>E44*'Table 1.7.1'!H41/1000000</f>
        <v>7.3209619999999989E-2</v>
      </c>
      <c r="O44" s="88">
        <f>F44*'Table 1.7.1'!I41/1000000</f>
        <v>9.2540175000000002E-2</v>
      </c>
      <c r="P44" s="88">
        <f>G44*'Table 1.7.1'!J41/1000000</f>
        <v>0.11250064</v>
      </c>
      <c r="Q44" s="88">
        <f>H44*'Table 1.7.1'!K41/1000000</f>
        <v>0.13561475200000001</v>
      </c>
      <c r="R44" s="88">
        <f>I44*'Table 1.7.1'!L41/1000000</f>
        <v>0.138180096</v>
      </c>
      <c r="S44" s="65"/>
    </row>
    <row r="45" spans="1:19" s="67" customFormat="1" ht="12.75" customHeight="1">
      <c r="A45" s="60" t="s">
        <v>61</v>
      </c>
      <c r="B45" s="87"/>
      <c r="C45" s="62">
        <v>33</v>
      </c>
      <c r="D45" s="63">
        <v>148</v>
      </c>
      <c r="E45" s="64">
        <v>6998.1080000000002</v>
      </c>
      <c r="F45" s="64">
        <v>8222.3269999999993</v>
      </c>
      <c r="G45" s="64">
        <v>9785.902</v>
      </c>
      <c r="H45" s="64">
        <v>10653.762000000001</v>
      </c>
      <c r="I45" s="64">
        <v>10937.089</v>
      </c>
      <c r="J45" s="88">
        <f>E45*'Table 1.7.1'!D42/1000000</f>
        <v>4.3388269599999996</v>
      </c>
      <c r="K45" s="88">
        <f>F45*'Table 1.7.1'!E42/1000000</f>
        <v>5.2622892799999992</v>
      </c>
      <c r="L45" s="88">
        <f>G45*'Table 1.7.1'!F42/1000000</f>
        <v>10.96021024</v>
      </c>
      <c r="M45" s="88">
        <f>H45*'Table 1.7.1'!G42/1000000</f>
        <v>11.39952534</v>
      </c>
      <c r="N45" s="88">
        <f>E45*'Table 1.7.1'!H42/1000000</f>
        <v>0.24493377999999999</v>
      </c>
      <c r="O45" s="88">
        <f>F45*'Table 1.7.1'!I42/1000000</f>
        <v>0.32889307999999995</v>
      </c>
      <c r="P45" s="88">
        <f>G45*'Table 1.7.1'!J42/1000000</f>
        <v>0.62629772800000005</v>
      </c>
      <c r="Q45" s="88">
        <f>H45*'Table 1.7.1'!K42/1000000</f>
        <v>0.91622353199999995</v>
      </c>
      <c r="R45" s="88">
        <f>I45*'Table 1.7.1'!L42/1000000</f>
        <v>1.0280863660000001</v>
      </c>
      <c r="S45" s="65"/>
    </row>
    <row r="46" spans="1:19" ht="12.75" customHeight="1">
      <c r="A46" s="35" t="s">
        <v>62</v>
      </c>
      <c r="B46" s="89"/>
      <c r="C46" s="31">
        <v>34</v>
      </c>
      <c r="D46" s="32">
        <v>178</v>
      </c>
      <c r="E46" s="33">
        <v>2732.7060000000001</v>
      </c>
      <c r="F46" s="33">
        <v>3135.7730000000001</v>
      </c>
      <c r="G46" s="33">
        <v>3533.1770000000001</v>
      </c>
      <c r="H46" s="33">
        <v>3836.3389999999999</v>
      </c>
      <c r="I46" s="33">
        <v>3941.4540000000002</v>
      </c>
      <c r="J46" s="90">
        <f>E46*'Table 1.7.1'!D43/1000000</f>
        <v>4.0444048800000001</v>
      </c>
      <c r="K46" s="90">
        <f>F46*'Table 1.7.1'!E43/1000000</f>
        <v>6.3342614599999996</v>
      </c>
      <c r="L46" s="90">
        <f>G46*'Table 1.7.1'!F43/1000000</f>
        <v>8.19697064</v>
      </c>
      <c r="M46" s="90">
        <f>H46*'Table 1.7.1'!G43/1000000</f>
        <v>10.78011259</v>
      </c>
      <c r="N46" s="90">
        <f>E46*'Table 1.7.1'!H43/1000000</f>
        <v>0.215883774</v>
      </c>
      <c r="O46" s="90">
        <f>F46*'Table 1.7.1'!I43/1000000</f>
        <v>0.18501060700000002</v>
      </c>
      <c r="P46" s="90">
        <f>G46*'Table 1.7.1'!J43/1000000</f>
        <v>0.29678686800000004</v>
      </c>
      <c r="Q46" s="90">
        <f>H46*'Table 1.7.1'!K43/1000000</f>
        <v>0.41432461199999998</v>
      </c>
      <c r="R46" s="90">
        <f>I46*'Table 1.7.1'!L43/1000000</f>
        <v>0.49662320400000004</v>
      </c>
      <c r="S46" s="34"/>
    </row>
    <row r="47" spans="1:19" s="67" customFormat="1" ht="12.75" customHeight="1">
      <c r="A47" s="60" t="s">
        <v>63</v>
      </c>
      <c r="B47" s="87"/>
      <c r="C47" s="62">
        <v>35</v>
      </c>
      <c r="D47" s="63">
        <v>180</v>
      </c>
      <c r="E47" s="64">
        <v>44067.368999999999</v>
      </c>
      <c r="F47" s="64">
        <v>49626.2</v>
      </c>
      <c r="G47" s="64">
        <v>57420.521999999997</v>
      </c>
      <c r="H47" s="64">
        <v>62474.900999999998</v>
      </c>
      <c r="I47" s="64">
        <v>64204.303999999996</v>
      </c>
      <c r="J47" s="88">
        <f>E47*'Table 1.7.1'!D44/1000000</f>
        <v>11.01684225</v>
      </c>
      <c r="K47" s="88">
        <f>F47*'Table 1.7.1'!E44/1000000</f>
        <v>9.9252400000000005</v>
      </c>
      <c r="L47" s="88">
        <f>G47*'Table 1.7.1'!F44/1000000</f>
        <v>14.3551305</v>
      </c>
      <c r="M47" s="88">
        <f>H47*'Table 1.7.1'!G44/1000000</f>
        <v>17.49297228</v>
      </c>
      <c r="N47" s="88">
        <f>E47*'Table 1.7.1'!H44/1000000</f>
        <v>0.39660632099999998</v>
      </c>
      <c r="O47" s="88">
        <f>F47*'Table 1.7.1'!I44/1000000</f>
        <v>0.44663579999999997</v>
      </c>
      <c r="P47" s="88">
        <f>G47*'Table 1.7.1'!J44/1000000</f>
        <v>0.74646678599999994</v>
      </c>
      <c r="Q47" s="88">
        <f>H47*'Table 1.7.1'!K44/1000000</f>
        <v>0.49979920799999999</v>
      </c>
      <c r="R47" s="88">
        <f>I47*'Table 1.7.1'!L44/1000000</f>
        <v>0.44943012799999998</v>
      </c>
      <c r="S47" s="65"/>
    </row>
    <row r="48" spans="1:19" s="67" customFormat="1" ht="12.75" customHeight="1">
      <c r="A48" s="60" t="s">
        <v>64</v>
      </c>
      <c r="B48" s="87"/>
      <c r="C48" s="62">
        <v>36</v>
      </c>
      <c r="D48" s="63">
        <v>226</v>
      </c>
      <c r="E48" s="64">
        <v>442.52699999999999</v>
      </c>
      <c r="F48" s="64">
        <v>520.38</v>
      </c>
      <c r="G48" s="64">
        <v>607.73900000000003</v>
      </c>
      <c r="H48" s="64">
        <v>662.327</v>
      </c>
      <c r="I48" s="64">
        <v>681.11500000000001</v>
      </c>
      <c r="J48" s="88">
        <f>E48*'Table 1.7.1'!D45/1000000</f>
        <v>0.77884752000000002</v>
      </c>
      <c r="K48" s="88">
        <f>F48*'Table 1.7.1'!E45/1000000</f>
        <v>2.7736253999999998</v>
      </c>
      <c r="L48" s="88">
        <f>G48*'Table 1.7.1'!F45/1000000</f>
        <v>7.6453566200000003</v>
      </c>
      <c r="M48" s="88">
        <f>H48*'Table 1.7.1'!G45/1000000</f>
        <v>14.38574244</v>
      </c>
      <c r="N48" s="88">
        <f>E48*'Table 1.7.1'!H45/1000000</f>
        <v>4.2925118999999998E-2</v>
      </c>
      <c r="O48" s="88">
        <f>F48*'Table 1.7.1'!I45/1000000</f>
        <v>6.9210539999999987E-2</v>
      </c>
      <c r="P48" s="88">
        <f>G48*'Table 1.7.1'!J45/1000000</f>
        <v>0.25525038</v>
      </c>
      <c r="Q48" s="88">
        <f>H48*'Table 1.7.1'!K45/1000000</f>
        <v>0.43581116600000003</v>
      </c>
      <c r="R48" s="88">
        <f>I48*'Table 1.7.1'!L45/1000000</f>
        <v>0.94198204500000005</v>
      </c>
      <c r="S48" s="65"/>
    </row>
    <row r="49" spans="1:19" ht="12.75" customHeight="1">
      <c r="A49" s="35" t="s">
        <v>65</v>
      </c>
      <c r="B49" s="89"/>
      <c r="C49" s="31">
        <v>37</v>
      </c>
      <c r="D49" s="32">
        <v>266</v>
      </c>
      <c r="E49" s="33">
        <v>1087.327</v>
      </c>
      <c r="F49" s="33">
        <v>1235.2739999999999</v>
      </c>
      <c r="G49" s="33">
        <v>1370.729</v>
      </c>
      <c r="H49" s="33">
        <v>1450.31</v>
      </c>
      <c r="I49" s="33">
        <v>1477.5139999999999</v>
      </c>
      <c r="J49" s="90">
        <f>E49*'Table 1.7.1'!D46/1000000</f>
        <v>11.42780677</v>
      </c>
      <c r="K49" s="90">
        <f>F49*'Table 1.7.1'!E46/1000000</f>
        <v>12.278623559999998</v>
      </c>
      <c r="L49" s="90">
        <f>G49*'Table 1.7.1'!F46/1000000</f>
        <v>15.886749110000002</v>
      </c>
      <c r="M49" s="90">
        <f>H49*'Table 1.7.1'!G46/1000000</f>
        <v>17.983844000000001</v>
      </c>
      <c r="N49" s="90">
        <f>E49*'Table 1.7.1'!H46/1000000</f>
        <v>0.38817573900000002</v>
      </c>
      <c r="O49" s="90">
        <f>F49*'Table 1.7.1'!I46/1000000</f>
        <v>0.35575891199999993</v>
      </c>
      <c r="P49" s="90">
        <f>G49*'Table 1.7.1'!J46/1000000</f>
        <v>0.46330640200000001</v>
      </c>
      <c r="Q49" s="90">
        <f>H49*'Table 1.7.1'!K46/1000000</f>
        <v>0.55691904000000003</v>
      </c>
      <c r="R49" s="90">
        <f>I49*'Table 1.7.1'!L46/1000000</f>
        <v>0.75796468199999989</v>
      </c>
      <c r="S49" s="34"/>
    </row>
    <row r="50" spans="1:19" s="67" customFormat="1" ht="12.75" customHeight="1">
      <c r="A50" s="60" t="s">
        <v>66</v>
      </c>
      <c r="B50" s="87"/>
      <c r="C50" s="62">
        <v>38</v>
      </c>
      <c r="D50" s="63">
        <v>678</v>
      </c>
      <c r="E50" s="64">
        <v>127.935</v>
      </c>
      <c r="F50" s="64">
        <v>141.01</v>
      </c>
      <c r="G50" s="64">
        <v>152.62200000000001</v>
      </c>
      <c r="H50" s="64">
        <v>159.852</v>
      </c>
      <c r="I50" s="64">
        <v>162.51499999999999</v>
      </c>
      <c r="J50" s="92">
        <f>E50*'Table 1.7.1'!D47/1000000</f>
        <v>0.10610925518747903</v>
      </c>
      <c r="K50" s="92">
        <f>F50*'Table 1.7.1'!E47/1000000</f>
        <v>0.13731687654911937</v>
      </c>
      <c r="L50" s="88">
        <f>G50*'Table 1.7.1'!F47/1000000</f>
        <v>0.21061836</v>
      </c>
      <c r="M50" s="88">
        <f>H50*'Table 1.7.1'!G47/1000000</f>
        <v>0.28613508000000004</v>
      </c>
      <c r="N50" s="88">
        <f>E50*'Table 1.7.1'!H47/1000000</f>
        <v>1.6631549999999998E-2</v>
      </c>
      <c r="O50" s="88">
        <f>F50*'Table 1.7.1'!I47/1000000</f>
        <v>4.9917539999999996E-2</v>
      </c>
      <c r="P50" s="88">
        <f>G50*'Table 1.7.1'!J47/1000000</f>
        <v>2.7319338000000002E-2</v>
      </c>
      <c r="Q50" s="88">
        <f>H50*'Table 1.7.1'!K47/1000000</f>
        <v>2.3817948000000002E-2</v>
      </c>
      <c r="R50" s="88">
        <f>I50*'Table 1.7.1'!L47/1000000</f>
        <v>2.2752099999999997E-2</v>
      </c>
      <c r="S50" s="65"/>
    </row>
    <row r="51" spans="1:19" s="28" customFormat="1" ht="15" customHeight="1">
      <c r="A51" s="86" t="s">
        <v>67</v>
      </c>
      <c r="B51" s="23"/>
      <c r="C51" s="24">
        <v>39</v>
      </c>
      <c r="D51" s="25"/>
      <c r="E51" s="26">
        <f>SUM(E52:E58)</f>
        <v>161394.72899999999</v>
      </c>
      <c r="F51" s="26">
        <f t="shared" ref="F51:R51" si="16">SUM(F52:F58)</f>
        <v>176165.85699999999</v>
      </c>
      <c r="G51" s="26">
        <f t="shared" si="16"/>
        <v>192016.74900000001</v>
      </c>
      <c r="H51" s="26">
        <f t="shared" si="16"/>
        <v>202381.79800000001</v>
      </c>
      <c r="I51" s="26">
        <f t="shared" si="16"/>
        <v>205920.32699999999</v>
      </c>
      <c r="J51" s="26">
        <f t="shared" si="16"/>
        <v>446.42139072189792</v>
      </c>
      <c r="K51" s="26">
        <f t="shared" si="16"/>
        <v>606.10487008580026</v>
      </c>
      <c r="L51" s="26">
        <f t="shared" si="16"/>
        <v>845.33877210594926</v>
      </c>
      <c r="M51" s="26">
        <f t="shared" si="16"/>
        <v>1088.6367103446837</v>
      </c>
      <c r="N51" s="85">
        <f t="shared" si="16"/>
        <v>18.016778896670399</v>
      </c>
      <c r="O51" s="85">
        <f t="shared" si="16"/>
        <v>27.444758664671848</v>
      </c>
      <c r="P51" s="85">
        <f t="shared" si="16"/>
        <v>39.066572163194991</v>
      </c>
      <c r="Q51" s="85">
        <f t="shared" si="16"/>
        <v>53.067890067361319</v>
      </c>
      <c r="R51" s="85">
        <f t="shared" si="16"/>
        <v>60.84312941652626</v>
      </c>
      <c r="S51" s="27"/>
    </row>
    <row r="52" spans="1:19" ht="12.75" customHeight="1">
      <c r="A52" s="35" t="s">
        <v>68</v>
      </c>
      <c r="B52" s="89"/>
      <c r="C52" s="31">
        <v>40</v>
      </c>
      <c r="D52" s="32">
        <v>12</v>
      </c>
      <c r="E52" s="33">
        <v>28291.591</v>
      </c>
      <c r="F52" s="33">
        <v>30533.827000000001</v>
      </c>
      <c r="G52" s="33">
        <v>32888.449000000001</v>
      </c>
      <c r="H52" s="33">
        <v>34428.027999999998</v>
      </c>
      <c r="I52" s="33">
        <v>34950.167999999998</v>
      </c>
      <c r="J52" s="33">
        <f>E52*'Table 1.7.1'!D49/1000000</f>
        <v>123.06842085000001</v>
      </c>
      <c r="K52" s="33">
        <f>F52*'Table 1.7.1'!E49/1000000</f>
        <v>156.33319424000001</v>
      </c>
      <c r="L52" s="33">
        <f>G52*'Table 1.7.1'!F49/1000000</f>
        <v>224.29922218000002</v>
      </c>
      <c r="M52" s="33">
        <f>H52*'Table 1.7.1'!G49/1000000</f>
        <v>271.63714092000004</v>
      </c>
      <c r="N52" s="90">
        <f>E52*'Table 1.7.1'!H49/1000000</f>
        <v>5.3754022900000002</v>
      </c>
      <c r="O52" s="90">
        <f>F52*'Table 1.7.1'!I49/1000000</f>
        <v>5.6487579950000004</v>
      </c>
      <c r="P52" s="90">
        <f>G52*'Table 1.7.1'!J49/1000000</f>
        <v>7.9918931070000001</v>
      </c>
      <c r="Q52" s="90">
        <f>H52*'Table 1.7.1'!K49/1000000</f>
        <v>11.01696896</v>
      </c>
      <c r="R52" s="90">
        <f>I52*'Table 1.7.1'!L49/1000000</f>
        <v>13.560665183999998</v>
      </c>
      <c r="S52" s="34"/>
    </row>
    <row r="53" spans="1:19" ht="12.75" customHeight="1">
      <c r="A53" s="35" t="s">
        <v>69</v>
      </c>
      <c r="B53" s="89"/>
      <c r="C53" s="31">
        <v>41</v>
      </c>
      <c r="D53" s="32">
        <v>818</v>
      </c>
      <c r="E53" s="33">
        <v>62063.81</v>
      </c>
      <c r="F53" s="33">
        <v>67648.418999999994</v>
      </c>
      <c r="G53" s="33">
        <v>74203.214999999997</v>
      </c>
      <c r="H53" s="33">
        <v>78323.297999999995</v>
      </c>
      <c r="I53" s="33">
        <v>79716.202999999994</v>
      </c>
      <c r="J53" s="33">
        <f>E53*'Table 1.7.1'!D50/1000000</f>
        <v>171.91675369999999</v>
      </c>
      <c r="K53" s="33">
        <f>F53*'Table 1.7.1'!E50/1000000</f>
        <v>241.50485583</v>
      </c>
      <c r="L53" s="33">
        <f>G53*'Table 1.7.1'!F50/1000000</f>
        <v>319.81585665</v>
      </c>
      <c r="M53" s="33">
        <f>H53*'Table 1.7.1'!G50/1000000</f>
        <v>428.42844006000001</v>
      </c>
      <c r="N53" s="90">
        <f>E53*'Table 1.7.1'!H50/1000000</f>
        <v>6.5167000499999999</v>
      </c>
      <c r="O53" s="90">
        <f>F53*'Table 1.7.1'!I50/1000000</f>
        <v>12.785551191</v>
      </c>
      <c r="P53" s="90">
        <f>G53*'Table 1.7.1'!J50/1000000</f>
        <v>16.844129805000001</v>
      </c>
      <c r="Q53" s="90">
        <f>H53*'Table 1.7.1'!K50/1000000</f>
        <v>20.442380777999997</v>
      </c>
      <c r="R53" s="90">
        <f>I53*'Table 1.7.1'!L50/1000000</f>
        <v>22.479969246</v>
      </c>
      <c r="S53" s="34"/>
    </row>
    <row r="54" spans="1:19" ht="12.75" customHeight="1">
      <c r="A54" s="35" t="s">
        <v>70</v>
      </c>
      <c r="B54" s="89"/>
      <c r="C54" s="31">
        <v>42</v>
      </c>
      <c r="D54" s="32">
        <v>434</v>
      </c>
      <c r="E54" s="33">
        <v>4775.009</v>
      </c>
      <c r="F54" s="33">
        <v>5231.1890000000003</v>
      </c>
      <c r="G54" s="33">
        <v>5769.7089999999998</v>
      </c>
      <c r="H54" s="33">
        <v>6149.62</v>
      </c>
      <c r="I54" s="33">
        <v>6262.6670000000004</v>
      </c>
      <c r="J54" s="93">
        <f>E54*'Table 1.7.1'!D51/1000000</f>
        <v>40.741847574049764</v>
      </c>
      <c r="K54" s="93">
        <f>F54*'Table 1.7.1'!E51/1000000</f>
        <v>55.510399076812895</v>
      </c>
      <c r="L54" s="33">
        <f>G54*'Table 1.7.1'!F51/1000000</f>
        <v>78.294951130000001</v>
      </c>
      <c r="M54" s="33">
        <f>H54*'Table 1.7.1'!G51/1000000</f>
        <v>100.05431739999999</v>
      </c>
      <c r="N54" s="90">
        <f>E54*'Table 1.7.1'!H51/1000000</f>
        <v>1.0505019799999999</v>
      </c>
      <c r="O54" s="90">
        <f>F54*'Table 1.7.1'!I51/1000000</f>
        <v>1.877996851</v>
      </c>
      <c r="P54" s="90">
        <f>G54*'Table 1.7.1'!J51/1000000</f>
        <v>2.2328773829999999</v>
      </c>
      <c r="Q54" s="90">
        <f>H54*'Table 1.7.1'!K51/1000000</f>
        <v>3.0871092399999998</v>
      </c>
      <c r="R54" s="90">
        <f>I54*'Table 1.7.1'!L51/1000000</f>
        <v>4.4402309029999998</v>
      </c>
      <c r="S54" s="34"/>
    </row>
    <row r="55" spans="1:19" ht="12.75" customHeight="1">
      <c r="A55" s="35" t="s">
        <v>71</v>
      </c>
      <c r="B55" s="89"/>
      <c r="C55" s="31">
        <v>43</v>
      </c>
      <c r="D55" s="32">
        <v>504</v>
      </c>
      <c r="E55" s="33">
        <v>26928.6</v>
      </c>
      <c r="F55" s="33">
        <v>28793.236000000001</v>
      </c>
      <c r="G55" s="33">
        <v>30392.473000000002</v>
      </c>
      <c r="H55" s="33">
        <v>31321.453000000001</v>
      </c>
      <c r="I55" s="33">
        <v>31634.524000000001</v>
      </c>
      <c r="J55" s="33">
        <f>E55*'Table 1.7.1'!D52/1000000</f>
        <v>54.395772000000001</v>
      </c>
      <c r="K55" s="33">
        <f>F55*'Table 1.7.1'!E52/1000000</f>
        <v>72.271022360000003</v>
      </c>
      <c r="L55" s="33">
        <f>G55*'Table 1.7.1'!F52/1000000</f>
        <v>104.85403185000001</v>
      </c>
      <c r="M55" s="33">
        <f>H55*'Table 1.7.1'!G52/1000000</f>
        <v>131.23688807000002</v>
      </c>
      <c r="N55" s="90">
        <f>E55*'Table 1.7.1'!H52/1000000</f>
        <v>2.2081451999999997</v>
      </c>
      <c r="O55" s="90">
        <f>F55*'Table 1.7.1'!I52/1000000</f>
        <v>3.0808762519999999</v>
      </c>
      <c r="P55" s="90">
        <f>G55*'Table 1.7.1'!J52/1000000</f>
        <v>5.4706451400000002</v>
      </c>
      <c r="Q55" s="90">
        <f>H55*'Table 1.7.1'!K52/1000000</f>
        <v>7.2352556430000003</v>
      </c>
      <c r="R55" s="90">
        <f>I55*'Table 1.7.1'!L52/1000000</f>
        <v>7.940265524</v>
      </c>
      <c r="S55" s="34"/>
    </row>
    <row r="56" spans="1:19" s="67" customFormat="1" ht="12.75" customHeight="1">
      <c r="A56" s="60" t="s">
        <v>72</v>
      </c>
      <c r="B56" s="87"/>
      <c r="C56" s="62">
        <v>44</v>
      </c>
      <c r="D56" s="63">
        <v>736</v>
      </c>
      <c r="E56" s="64">
        <v>30141.147000000001</v>
      </c>
      <c r="F56" s="64">
        <v>34187.728999999999</v>
      </c>
      <c r="G56" s="64">
        <v>38410.32</v>
      </c>
      <c r="H56" s="64">
        <v>41415.150999999998</v>
      </c>
      <c r="I56" s="64">
        <v>42478.309000000001</v>
      </c>
      <c r="J56" s="64">
        <f>E56*'Table 1.7.1'!D53/1000000</f>
        <v>25.318563480000002</v>
      </c>
      <c r="K56" s="64">
        <f>F56*'Table 1.7.1'!E53/1000000</f>
        <v>36.58087003</v>
      </c>
      <c r="L56" s="64">
        <f>G56*'Table 1.7.1'!F53/1000000</f>
        <v>56.847273600000001</v>
      </c>
      <c r="M56" s="64">
        <f>H56*'Table 1.7.1'!G53/1000000</f>
        <v>79.517089920000004</v>
      </c>
      <c r="N56" s="88">
        <f>E56*'Table 1.7.1'!H53/1000000</f>
        <v>0.90423441000000004</v>
      </c>
      <c r="O56" s="88">
        <f>F56*'Table 1.7.1'!I53/1000000</f>
        <v>1.3333214309999999</v>
      </c>
      <c r="P56" s="88">
        <f>G56*'Table 1.7.1'!J53/1000000</f>
        <v>2.4582604799999999</v>
      </c>
      <c r="Q56" s="88">
        <f>H56*'Table 1.7.1'!K53/1000000</f>
        <v>6.0880271969999997</v>
      </c>
      <c r="R56" s="88">
        <f>I56*'Table 1.7.1'!L53/1000000</f>
        <v>6.8390077489999994</v>
      </c>
      <c r="S56" s="65"/>
    </row>
    <row r="57" spans="1:19" ht="12.75" customHeight="1">
      <c r="A57" s="35" t="s">
        <v>73</v>
      </c>
      <c r="B57" s="89"/>
      <c r="C57" s="31">
        <v>45</v>
      </c>
      <c r="D57" s="32">
        <v>788</v>
      </c>
      <c r="E57" s="33">
        <v>8935.5229999999992</v>
      </c>
      <c r="F57" s="33">
        <v>9456.1170000000002</v>
      </c>
      <c r="G57" s="33">
        <v>9912.1139999999996</v>
      </c>
      <c r="H57" s="33">
        <v>10247.325000000001</v>
      </c>
      <c r="I57" s="33">
        <v>10365.089</v>
      </c>
      <c r="J57" s="33">
        <f>E57*'Table 1.7.1'!D54/1000000</f>
        <v>30.648843889999998</v>
      </c>
      <c r="K57" s="33">
        <f>F57*'Table 1.7.1'!E54/1000000</f>
        <v>43.403577030000001</v>
      </c>
      <c r="L57" s="33">
        <f>G57*'Table 1.7.1'!F54/1000000</f>
        <v>60.265653119999996</v>
      </c>
      <c r="M57" s="33">
        <f>H57*'Table 1.7.1'!G54/1000000</f>
        <v>76.445044499999995</v>
      </c>
      <c r="N57" s="90">
        <f>E57*'Table 1.7.1'!H54/1000000</f>
        <v>1.9479440139999997</v>
      </c>
      <c r="O57" s="90">
        <f>F57*'Table 1.7.1'!I54/1000000</f>
        <v>2.6949933450000003</v>
      </c>
      <c r="P57" s="90">
        <f>G57*'Table 1.7.1'!J54/1000000</f>
        <v>4.0243182839999996</v>
      </c>
      <c r="Q57" s="90">
        <f>H57*'Table 1.7.1'!K54/1000000</f>
        <v>5.1339098249999999</v>
      </c>
      <c r="R57" s="90">
        <f>I57*'Table 1.7.1'!L54/1000000</f>
        <v>5.4313066359999995</v>
      </c>
      <c r="S57" s="34"/>
    </row>
    <row r="58" spans="1:19" ht="12.75" customHeight="1">
      <c r="A58" s="35" t="s">
        <v>74</v>
      </c>
      <c r="B58" s="89"/>
      <c r="C58" s="31">
        <v>46</v>
      </c>
      <c r="D58" s="32">
        <v>732</v>
      </c>
      <c r="E58" s="33">
        <v>259.04899999999998</v>
      </c>
      <c r="F58" s="33">
        <v>315.33999999999997</v>
      </c>
      <c r="G58" s="33">
        <v>440.46899999999999</v>
      </c>
      <c r="H58" s="33">
        <v>496.923</v>
      </c>
      <c r="I58" s="33">
        <v>513.36699999999996</v>
      </c>
      <c r="J58" s="94">
        <f>E58*'Table 1.7.1'!D55/1000000</f>
        <v>0.33118922784810123</v>
      </c>
      <c r="K58" s="94">
        <f>F58*'Table 1.7.1'!E55/1000000</f>
        <v>0.50095151898734169</v>
      </c>
      <c r="L58" s="94">
        <f>G58*'Table 1.7.1'!F55/1000000</f>
        <v>0.96178357594936703</v>
      </c>
      <c r="M58" s="94">
        <f>H58*'Table 1.7.1'!G55/1000000</f>
        <v>1.3177894746835443</v>
      </c>
      <c r="N58" s="94">
        <f>E58*'Table 1.7.1'!H55/1000000</f>
        <v>1.3850952670397028E-2</v>
      </c>
      <c r="O58" s="94">
        <f>F58*'Table 1.7.1'!I55/1000000</f>
        <v>2.3261599671852536E-2</v>
      </c>
      <c r="P58" s="94">
        <f>G58*'Table 1.7.1'!J55/1000000</f>
        <v>4.4447964194989566E-2</v>
      </c>
      <c r="Q58" s="94">
        <f>H58*'Table 1.7.1'!K55/1000000</f>
        <v>6.4238424361319046E-2</v>
      </c>
      <c r="R58" s="94">
        <f>I58*'Table 1.7.1'!L55/1000000</f>
        <v>0.15168417452626631</v>
      </c>
      <c r="S58" s="34"/>
    </row>
    <row r="59" spans="1:19" s="28" customFormat="1" ht="15" customHeight="1">
      <c r="A59" s="86" t="s">
        <v>75</v>
      </c>
      <c r="B59" s="23"/>
      <c r="C59" s="24"/>
      <c r="D59" s="25"/>
      <c r="E59" s="26">
        <f>SUM(E60:E64)</f>
        <v>47397.510999999999</v>
      </c>
      <c r="F59" s="26">
        <f t="shared" ref="F59:R59" si="17">SUM(F60:F64)</f>
        <v>51441.853999999999</v>
      </c>
      <c r="G59" s="26">
        <f t="shared" si="17"/>
        <v>54919.072</v>
      </c>
      <c r="H59" s="26">
        <f t="shared" si="17"/>
        <v>56752.362999999998</v>
      </c>
      <c r="I59" s="26">
        <f t="shared" si="17"/>
        <v>57292.702999999994</v>
      </c>
      <c r="J59" s="26">
        <f t="shared" si="17"/>
        <v>263.93293194</v>
      </c>
      <c r="K59" s="26">
        <f t="shared" si="17"/>
        <v>318.62274909999996</v>
      </c>
      <c r="L59" s="26">
        <f t="shared" si="17"/>
        <v>438.24704740999994</v>
      </c>
      <c r="M59" s="26">
        <f t="shared" si="17"/>
        <v>532.55060372999992</v>
      </c>
      <c r="N59" s="85">
        <f t="shared" si="17"/>
        <v>18.605836157999999</v>
      </c>
      <c r="O59" s="85">
        <f t="shared" si="17"/>
        <v>26.228072029</v>
      </c>
      <c r="P59" s="85">
        <f t="shared" si="17"/>
        <v>38.553545890999999</v>
      </c>
      <c r="Q59" s="85">
        <f t="shared" si="17"/>
        <v>45.186147010999996</v>
      </c>
      <c r="R59" s="85">
        <f t="shared" si="17"/>
        <v>47.054414326999996</v>
      </c>
      <c r="S59" s="27"/>
    </row>
    <row r="60" spans="1:19" ht="12.75" customHeight="1">
      <c r="A60" s="35" t="s">
        <v>76</v>
      </c>
      <c r="B60" s="89"/>
      <c r="C60" s="31">
        <v>48</v>
      </c>
      <c r="D60" s="32">
        <v>72</v>
      </c>
      <c r="E60" s="33">
        <v>1585.6369999999999</v>
      </c>
      <c r="F60" s="33">
        <v>1757.925</v>
      </c>
      <c r="G60" s="33">
        <v>1875.673</v>
      </c>
      <c r="H60" s="33">
        <v>1954.8219999999999</v>
      </c>
      <c r="I60" s="33">
        <v>1981.576</v>
      </c>
      <c r="J60" s="33">
        <f>E60*'Table 1.7.1'!D57/1000000</f>
        <v>9.5455347400000008</v>
      </c>
      <c r="K60" s="33">
        <f>F60*'Table 1.7.1'!E57/1000000</f>
        <v>14.661094500000001</v>
      </c>
      <c r="L60" s="33">
        <f>G60*'Table 1.7.1'!F57/1000000</f>
        <v>20.801213570000002</v>
      </c>
      <c r="M60" s="33">
        <f>H60*'Table 1.7.1'!G57/1000000</f>
        <v>26.01868082</v>
      </c>
      <c r="N60" s="90">
        <f>E60*'Table 1.7.1'!H57/1000000</f>
        <v>0.39799488699999996</v>
      </c>
      <c r="O60" s="90">
        <f>F60*'Table 1.7.1'!I57/1000000</f>
        <v>0.7049279249999999</v>
      </c>
      <c r="P60" s="90">
        <f>G60*'Table 1.7.1'!J57/1000000</f>
        <v>1.6637219510000001</v>
      </c>
      <c r="Q60" s="90">
        <f>H60*'Table 1.7.1'!K57/1000000</f>
        <v>2.0584275659999998</v>
      </c>
      <c r="R60" s="90">
        <f>I60*'Table 1.7.1'!L57/1000000</f>
        <v>2.6572934160000004</v>
      </c>
      <c r="S60" s="34"/>
    </row>
    <row r="61" spans="1:19" s="67" customFormat="1" ht="12.75" customHeight="1">
      <c r="A61" s="60" t="s">
        <v>77</v>
      </c>
      <c r="B61" s="87"/>
      <c r="C61" s="62">
        <v>49</v>
      </c>
      <c r="D61" s="63">
        <v>426</v>
      </c>
      <c r="E61" s="64">
        <v>1794.5309999999999</v>
      </c>
      <c r="F61" s="64">
        <v>1963.8779999999999</v>
      </c>
      <c r="G61" s="64">
        <v>2065.752</v>
      </c>
      <c r="H61" s="64">
        <v>2127.4119999999998</v>
      </c>
      <c r="I61" s="64">
        <v>2149.201</v>
      </c>
      <c r="J61" s="64">
        <f>E61*'Table 1.7.1'!D58/1000000</f>
        <v>2.2072731299999999</v>
      </c>
      <c r="K61" s="64">
        <f>F61*'Table 1.7.1'!E58/1000000</f>
        <v>2.5923189600000001</v>
      </c>
      <c r="L61" s="64">
        <f>G61*'Table 1.7.1'!F58/1000000</f>
        <v>3.1606005600000002</v>
      </c>
      <c r="M61" s="64">
        <f>H61*'Table 1.7.1'!G58/1000000</f>
        <v>4.1910016399999996</v>
      </c>
      <c r="N61" s="88">
        <f>E61*'Table 1.7.1'!H58/1000000</f>
        <v>0.11843904600000001</v>
      </c>
      <c r="O61" s="88">
        <f>F61*'Table 1.7.1'!I58/1000000</f>
        <v>0.13354370399999999</v>
      </c>
      <c r="P61" s="88">
        <f>G61*'Table 1.7.1'!J58/1000000</f>
        <v>0.16112865599999998</v>
      </c>
      <c r="Q61" s="88">
        <f>H61*'Table 1.7.1'!K58/1000000</f>
        <v>0.25316202799999998</v>
      </c>
      <c r="R61" s="88">
        <f>I61*'Table 1.7.1'!L58/1000000</f>
        <v>0.28584373299999999</v>
      </c>
      <c r="S61" s="65"/>
    </row>
    <row r="62" spans="1:19" ht="12.75" customHeight="1">
      <c r="A62" s="35" t="s">
        <v>78</v>
      </c>
      <c r="B62" s="89"/>
      <c r="C62" s="31">
        <v>50</v>
      </c>
      <c r="D62" s="32">
        <v>516</v>
      </c>
      <c r="E62" s="33">
        <v>1651.3520000000001</v>
      </c>
      <c r="F62" s="33">
        <v>1895.8389999999999</v>
      </c>
      <c r="G62" s="33">
        <v>2079.951</v>
      </c>
      <c r="H62" s="33">
        <v>2200.422</v>
      </c>
      <c r="I62" s="33">
        <v>2242.078</v>
      </c>
      <c r="J62" s="33">
        <f>E62*'Table 1.7.1'!D59/1000000</f>
        <v>6.2090835200000001</v>
      </c>
      <c r="K62" s="33">
        <f>F62*'Table 1.7.1'!E59/1000000</f>
        <v>7.8866902400000001</v>
      </c>
      <c r="L62" s="33">
        <f>G62*'Table 1.7.1'!F59/1000000</f>
        <v>11.04453981</v>
      </c>
      <c r="M62" s="33">
        <f>H62*'Table 1.7.1'!G59/1000000</f>
        <v>13.752637500000001</v>
      </c>
      <c r="N62" s="90">
        <f>E62*'Table 1.7.1'!H59/1000000</f>
        <v>0.36329744000000003</v>
      </c>
      <c r="O62" s="90">
        <f>F62*'Table 1.7.1'!I59/1000000</f>
        <v>0.47016807199999999</v>
      </c>
      <c r="P62" s="90">
        <f>G62*'Table 1.7.1'!J59/1000000</f>
        <v>0.81950069400000003</v>
      </c>
      <c r="Q62" s="90">
        <f>H62*'Table 1.7.1'!K59/1000000</f>
        <v>0.96818568000000005</v>
      </c>
      <c r="R62" s="90">
        <f>I62*'Table 1.7.1'!L59/1000000</f>
        <v>0.86095795200000003</v>
      </c>
      <c r="S62" s="34"/>
    </row>
    <row r="63" spans="1:19" ht="12.75" customHeight="1">
      <c r="A63" s="35" t="s">
        <v>79</v>
      </c>
      <c r="B63" s="89"/>
      <c r="C63" s="31">
        <v>51</v>
      </c>
      <c r="D63" s="32">
        <v>710</v>
      </c>
      <c r="E63" s="33">
        <v>41402.400000000001</v>
      </c>
      <c r="F63" s="33">
        <v>44760.38</v>
      </c>
      <c r="G63" s="33">
        <v>47792.786999999997</v>
      </c>
      <c r="H63" s="33">
        <v>49319.362999999998</v>
      </c>
      <c r="I63" s="33">
        <v>49751.502999999997</v>
      </c>
      <c r="J63" s="33">
        <f>E63*'Table 1.7.1'!D60/1000000</f>
        <v>243.03208799999999</v>
      </c>
      <c r="K63" s="33">
        <f>F63*'Table 1.7.1'!E60/1000000</f>
        <v>289.59965859999994</v>
      </c>
      <c r="L63" s="33">
        <f>G63*'Table 1.7.1'!F60/1000000</f>
        <v>398.11391570999996</v>
      </c>
      <c r="M63" s="33">
        <f>H63*'Table 1.7.1'!G60/1000000</f>
        <v>482.83656377</v>
      </c>
      <c r="N63" s="90">
        <f>E63*'Table 1.7.1'!H60/1000000</f>
        <v>17.596019999999999</v>
      </c>
      <c r="O63" s="90">
        <f>F63*'Table 1.7.1'!I60/1000000</f>
        <v>24.707729759999999</v>
      </c>
      <c r="P63" s="90">
        <f>G63*'Table 1.7.1'!J60/1000000</f>
        <v>35.557833527999996</v>
      </c>
      <c r="Q63" s="90">
        <f>H63*'Table 1.7.1'!K60/1000000</f>
        <v>41.576223008999996</v>
      </c>
      <c r="R63" s="90">
        <f>I63*'Table 1.7.1'!L60/1000000</f>
        <v>42.885795585999993</v>
      </c>
      <c r="S63" s="34"/>
    </row>
    <row r="64" spans="1:19" ht="12.75" customHeight="1">
      <c r="A64" s="35" t="s">
        <v>80</v>
      </c>
      <c r="B64" s="89"/>
      <c r="C64" s="31">
        <v>52</v>
      </c>
      <c r="D64" s="32">
        <v>748</v>
      </c>
      <c r="E64" s="33">
        <v>963.59100000000001</v>
      </c>
      <c r="F64" s="33">
        <v>1063.8320000000001</v>
      </c>
      <c r="G64" s="33">
        <v>1104.9090000000001</v>
      </c>
      <c r="H64" s="33">
        <v>1150.3440000000001</v>
      </c>
      <c r="I64" s="33">
        <v>1168.345</v>
      </c>
      <c r="J64" s="33">
        <f>E64*'Table 1.7.1'!D61/1000000</f>
        <v>2.9389525499999998</v>
      </c>
      <c r="K64" s="33">
        <f>F64*'Table 1.7.1'!E61/1000000</f>
        <v>3.8829868000000003</v>
      </c>
      <c r="L64" s="33">
        <f>G64*'Table 1.7.1'!F61/1000000</f>
        <v>5.1267777600000004</v>
      </c>
      <c r="M64" s="33">
        <f>H64*'Table 1.7.1'!G61/1000000</f>
        <v>5.7517199999999997</v>
      </c>
      <c r="N64" s="90">
        <f>E64*'Table 1.7.1'!H61/1000000</f>
        <v>0.13008478500000001</v>
      </c>
      <c r="O64" s="90">
        <f>F64*'Table 1.7.1'!I61/1000000</f>
        <v>0.21170256800000004</v>
      </c>
      <c r="P64" s="90">
        <f>G64*'Table 1.7.1'!J61/1000000</f>
        <v>0.35136106200000006</v>
      </c>
      <c r="Q64" s="90">
        <f>H64*'Table 1.7.1'!K61/1000000</f>
        <v>0.330148728</v>
      </c>
      <c r="R64" s="90">
        <f>I64*'Table 1.7.1'!L61/1000000</f>
        <v>0.36452364000000004</v>
      </c>
      <c r="S64" s="34"/>
    </row>
    <row r="65" spans="1:19" s="28" customFormat="1" ht="15" customHeight="1">
      <c r="A65" s="86" t="s">
        <v>81</v>
      </c>
      <c r="B65" s="23"/>
      <c r="C65" s="24">
        <v>53</v>
      </c>
      <c r="D65" s="25"/>
      <c r="E65" s="26">
        <f>SUM(E66:E82)</f>
        <v>207991.79400000002</v>
      </c>
      <c r="F65" s="26">
        <f t="shared" ref="F65:R65" si="18">SUM(F66:F82)</f>
        <v>235722.28200000001</v>
      </c>
      <c r="G65" s="26">
        <f t="shared" si="18"/>
        <v>267540.315</v>
      </c>
      <c r="H65" s="26">
        <f t="shared" si="18"/>
        <v>288968.58400000009</v>
      </c>
      <c r="I65" s="26">
        <f t="shared" si="18"/>
        <v>296515.28499999997</v>
      </c>
      <c r="J65" s="26">
        <f t="shared" si="18"/>
        <v>193.373244636788</v>
      </c>
      <c r="K65" s="26">
        <f t="shared" si="18"/>
        <v>241.89768925941857</v>
      </c>
      <c r="L65" s="26">
        <f t="shared" si="18"/>
        <v>353.20227264139538</v>
      </c>
      <c r="M65" s="26">
        <f t="shared" si="18"/>
        <v>466.8704374090421</v>
      </c>
      <c r="N65" s="85">
        <f t="shared" si="18"/>
        <v>9.7057860166891636</v>
      </c>
      <c r="O65" s="85">
        <f t="shared" si="18"/>
        <v>12.953691838945703</v>
      </c>
      <c r="P65" s="85">
        <f t="shared" si="18"/>
        <v>24.982951567802505</v>
      </c>
      <c r="Q65" s="85">
        <f t="shared" si="18"/>
        <v>56.479281821462067</v>
      </c>
      <c r="R65" s="85">
        <f t="shared" si="18"/>
        <v>32.59084625354086</v>
      </c>
      <c r="S65" s="27"/>
    </row>
    <row r="66" spans="1:19" s="67" customFormat="1" ht="12.75" customHeight="1">
      <c r="A66" s="60" t="s">
        <v>82</v>
      </c>
      <c r="B66" s="87"/>
      <c r="C66" s="62">
        <v>54</v>
      </c>
      <c r="D66" s="63">
        <v>204</v>
      </c>
      <c r="E66" s="64">
        <v>5651.1409999999996</v>
      </c>
      <c r="F66" s="64">
        <v>6517.81</v>
      </c>
      <c r="G66" s="64">
        <v>7633.7569999999996</v>
      </c>
      <c r="H66" s="64">
        <v>8355.98</v>
      </c>
      <c r="I66" s="64">
        <v>8601.7710000000006</v>
      </c>
      <c r="J66" s="64">
        <f>E66*'Table 1.7.1'!D63/1000000</f>
        <v>5.1425383099999999</v>
      </c>
      <c r="K66" s="64">
        <f>F66*'Table 1.7.1'!E63/1000000</f>
        <v>7.2999472000000001</v>
      </c>
      <c r="L66" s="64">
        <f>G66*'Table 1.7.1'!F63/1000000</f>
        <v>9.9238841000000004</v>
      </c>
      <c r="M66" s="64">
        <f>H66*'Table 1.7.1'!G63/1000000</f>
        <v>12.283290599999999</v>
      </c>
      <c r="N66" s="88">
        <f>E66*'Table 1.7.1'!H63/1000000</f>
        <v>0.26560362699999995</v>
      </c>
      <c r="O66" s="88">
        <f>F66*'Table 1.7.1'!I63/1000000</f>
        <v>0.32589050000000003</v>
      </c>
      <c r="P66" s="88">
        <f>G66*'Table 1.7.1'!J63/1000000</f>
        <v>0.48092669100000002</v>
      </c>
      <c r="Q66" s="88">
        <f>H66*'Table 1.7.1'!K63/1000000</f>
        <v>0.60163055999999993</v>
      </c>
      <c r="R66" s="88">
        <f>I66*'Table 1.7.1'!L63/1000000</f>
        <v>0.559115115</v>
      </c>
      <c r="S66" s="65"/>
    </row>
    <row r="67" spans="1:19" s="67" customFormat="1" ht="12.75" customHeight="1">
      <c r="A67" s="60" t="s">
        <v>83</v>
      </c>
      <c r="B67" s="87"/>
      <c r="C67" s="62">
        <v>55</v>
      </c>
      <c r="D67" s="63">
        <v>854</v>
      </c>
      <c r="E67" s="64">
        <v>10692.138000000001</v>
      </c>
      <c r="F67" s="64">
        <v>12294.012000000001</v>
      </c>
      <c r="G67" s="64">
        <v>14198.463</v>
      </c>
      <c r="H67" s="64">
        <v>15515.258</v>
      </c>
      <c r="I67" s="64">
        <v>15984.478999999999</v>
      </c>
      <c r="J67" s="64">
        <f>E67*'Table 1.7.1'!D64/1000000</f>
        <v>6.6291255600000003</v>
      </c>
      <c r="K67" s="64">
        <f>F67*'Table 1.7.1'!E64/1000000</f>
        <v>9.9581497200000015</v>
      </c>
      <c r="L67" s="64">
        <f>G67*'Table 1.7.1'!F64/1000000</f>
        <v>14.766401519999999</v>
      </c>
      <c r="M67" s="64">
        <f>H67*'Table 1.7.1'!G64/1000000</f>
        <v>17.997699280000003</v>
      </c>
      <c r="N67" s="88">
        <f>E67*'Table 1.7.1'!H64/1000000</f>
        <v>0.31007200200000001</v>
      </c>
      <c r="O67" s="88">
        <f>F67*'Table 1.7.1'!I64/1000000</f>
        <v>0.50405449200000008</v>
      </c>
      <c r="P67" s="88">
        <f>G67*'Table 1.7.1'!J64/1000000</f>
        <v>1.022289336</v>
      </c>
      <c r="Q67" s="88">
        <f>H67*'Table 1.7.1'!K64/1000000</f>
        <v>1.272251156</v>
      </c>
      <c r="R67" s="88">
        <f>I67*'Table 1.7.1'!L64/1000000</f>
        <v>1.4066341520000001</v>
      </c>
      <c r="S67" s="65"/>
    </row>
    <row r="68" spans="1:19" ht="12.75" customHeight="1">
      <c r="A68" s="35" t="s">
        <v>84</v>
      </c>
      <c r="B68" s="89"/>
      <c r="C68" s="31">
        <v>56</v>
      </c>
      <c r="D68" s="32">
        <v>132</v>
      </c>
      <c r="E68" s="33">
        <v>394.94600000000003</v>
      </c>
      <c r="F68" s="33">
        <v>437.238</v>
      </c>
      <c r="G68" s="33">
        <v>472.88299999999998</v>
      </c>
      <c r="H68" s="33">
        <v>487.37099999999998</v>
      </c>
      <c r="I68" s="33">
        <v>491.62099999999998</v>
      </c>
      <c r="J68" s="33">
        <f>E68*'Table 1.7.1'!D65/1000000</f>
        <v>0.58452008000000011</v>
      </c>
      <c r="K68" s="33">
        <f>F68*'Table 1.7.1'!E65/1000000</f>
        <v>0.86135885999999995</v>
      </c>
      <c r="L68" s="33">
        <f>G68*'Table 1.7.1'!F65/1000000</f>
        <v>1.2247669699999999</v>
      </c>
      <c r="M68" s="33">
        <f>H68*'Table 1.7.1'!G65/1000000</f>
        <v>1.5059763899999998</v>
      </c>
      <c r="N68" s="90">
        <f>E68*'Table 1.7.1'!H65/1000000</f>
        <v>2.962095E-2</v>
      </c>
      <c r="O68" s="90">
        <f>F68*'Table 1.7.1'!I65/1000000</f>
        <v>4.0663133999999997E-2</v>
      </c>
      <c r="P68" s="90">
        <f>G68*'Table 1.7.1'!J65/1000000</f>
        <v>5.8637491999999999E-2</v>
      </c>
      <c r="Q68" s="90">
        <f>H68*'Table 1.7.1'!K65/1000000</f>
        <v>8.5777296000000003E-2</v>
      </c>
      <c r="R68" s="90">
        <f>I68*'Table 1.7.1'!L65/1000000</f>
        <v>8.5542054000000006E-2</v>
      </c>
      <c r="S68" s="34"/>
    </row>
    <row r="69" spans="1:19" ht="12.75" customHeight="1">
      <c r="A69" s="35" t="s">
        <v>85</v>
      </c>
      <c r="B69" s="89"/>
      <c r="C69" s="31">
        <v>57</v>
      </c>
      <c r="D69" s="32">
        <v>384</v>
      </c>
      <c r="E69" s="33">
        <v>14677.2</v>
      </c>
      <c r="F69" s="33">
        <v>16581.652999999998</v>
      </c>
      <c r="G69" s="33">
        <v>18020.946</v>
      </c>
      <c r="H69" s="33">
        <v>18987.007000000001</v>
      </c>
      <c r="I69" s="33">
        <v>19350.026000000002</v>
      </c>
      <c r="J69" s="33">
        <f>E69*'Table 1.7.1'!D66/1000000</f>
        <v>18.640044</v>
      </c>
      <c r="K69" s="33">
        <f>F69*'Table 1.7.1'!E66/1000000</f>
        <v>23.711763789999999</v>
      </c>
      <c r="L69" s="33">
        <f>G69*'Table 1.7.1'!F66/1000000</f>
        <v>26.851209539999999</v>
      </c>
      <c r="M69" s="33">
        <f>H69*'Table 1.7.1'!G66/1000000</f>
        <v>29.999471060000001</v>
      </c>
      <c r="N69" s="90">
        <f>E69*'Table 1.7.1'!H66/1000000</f>
        <v>1.027404</v>
      </c>
      <c r="O69" s="90">
        <f>F69*'Table 1.7.1'!I66/1000000</f>
        <v>1.2602056279999998</v>
      </c>
      <c r="P69" s="90">
        <f>G69*'Table 1.7.1'!J66/1000000</f>
        <v>1.2074033820000001</v>
      </c>
      <c r="Q69" s="90">
        <f>H69*'Table 1.7.1'!K66/1000000</f>
        <v>29.486821871000004</v>
      </c>
      <c r="R69" s="90">
        <f>I69*'Table 1.7.1'!L66/1000000</f>
        <v>1.7028022880000002</v>
      </c>
      <c r="S69" s="34"/>
    </row>
    <row r="70" spans="1:19" s="67" customFormat="1" ht="12.75" customHeight="1">
      <c r="A70" s="60" t="s">
        <v>86</v>
      </c>
      <c r="B70" s="87"/>
      <c r="C70" s="62">
        <v>58</v>
      </c>
      <c r="D70" s="63">
        <v>270</v>
      </c>
      <c r="E70" s="64">
        <v>1126.183</v>
      </c>
      <c r="F70" s="64">
        <v>1297.0840000000001</v>
      </c>
      <c r="G70" s="64">
        <v>1503.6780000000001</v>
      </c>
      <c r="H70" s="64">
        <v>1636.107</v>
      </c>
      <c r="I70" s="64">
        <v>1681.7339999999999</v>
      </c>
      <c r="J70" s="64">
        <f>E70*'Table 1.7.1'!D67/1000000</f>
        <v>0.94599371999999993</v>
      </c>
      <c r="K70" s="64">
        <f>F70*'Table 1.7.1'!E67/1000000</f>
        <v>1.19331728</v>
      </c>
      <c r="L70" s="64">
        <f>G70*'Table 1.7.1'!F67/1000000</f>
        <v>1.54878834</v>
      </c>
      <c r="M70" s="64">
        <f>H70*'Table 1.7.1'!G67/1000000</f>
        <v>2.0942169599999998</v>
      </c>
      <c r="N70" s="88">
        <f>E70*'Table 1.7.1'!H67/1000000</f>
        <v>5.8561516000000001E-2</v>
      </c>
      <c r="O70" s="88">
        <f>F70*'Table 1.7.1'!I67/1000000</f>
        <v>7.1339620000000006E-2</v>
      </c>
      <c r="P70" s="88">
        <f>G70*'Table 1.7.1'!J67/1000000</f>
        <v>0.10525746000000001</v>
      </c>
      <c r="Q70" s="88">
        <f>H70*'Table 1.7.1'!K67/1000000</f>
        <v>0.122708025</v>
      </c>
      <c r="R70" s="88">
        <f>I70*'Table 1.7.1'!L67/1000000</f>
        <v>0.14126565599999999</v>
      </c>
      <c r="S70" s="65"/>
    </row>
    <row r="71" spans="1:19" ht="12.75" customHeight="1">
      <c r="A71" s="35" t="s">
        <v>87</v>
      </c>
      <c r="B71" s="89"/>
      <c r="C71" s="31">
        <v>59</v>
      </c>
      <c r="D71" s="32">
        <v>288</v>
      </c>
      <c r="E71" s="33">
        <v>16996.901000000002</v>
      </c>
      <c r="F71" s="33">
        <v>19165.490000000002</v>
      </c>
      <c r="G71" s="33">
        <v>21639.806</v>
      </c>
      <c r="H71" s="33">
        <v>23264.175999999999</v>
      </c>
      <c r="I71" s="33">
        <v>23824.401999999998</v>
      </c>
      <c r="J71" s="33">
        <f>E71*'Table 1.7.1'!D68/1000000</f>
        <v>13.087613770000001</v>
      </c>
      <c r="K71" s="33">
        <f>F71*'Table 1.7.1'!E68/1000000</f>
        <v>17.248940999999999</v>
      </c>
      <c r="L71" s="33">
        <f>G71*'Table 1.7.1'!F68/1000000</f>
        <v>25.534971080000002</v>
      </c>
      <c r="M71" s="33">
        <f>H71*'Table 1.7.1'!G68/1000000</f>
        <v>30.70871232</v>
      </c>
      <c r="N71" s="90">
        <f>E71*'Table 1.7.1'!H68/1000000</f>
        <v>0.90083575300000018</v>
      </c>
      <c r="O71" s="90">
        <f>F71*'Table 1.7.1'!I68/1000000</f>
        <v>1.26492234</v>
      </c>
      <c r="P71" s="90">
        <f>G71*'Table 1.7.1'!J68/1000000</f>
        <v>2.2505398240000001</v>
      </c>
      <c r="Q71" s="90">
        <f>H71*'Table 1.7.1'!K68/1000000</f>
        <v>3.2104562879999996</v>
      </c>
      <c r="R71" s="90">
        <f>I71*'Table 1.7.1'!L68/1000000</f>
        <v>2.9065770439999996</v>
      </c>
      <c r="S71" s="34"/>
    </row>
    <row r="72" spans="1:19" s="67" customFormat="1" ht="12.75" customHeight="1">
      <c r="A72" s="60" t="s">
        <v>88</v>
      </c>
      <c r="B72" s="87"/>
      <c r="C72" s="62">
        <v>60</v>
      </c>
      <c r="D72" s="63">
        <v>324</v>
      </c>
      <c r="E72" s="64">
        <v>7565.2349999999997</v>
      </c>
      <c r="F72" s="64">
        <v>8344.4860000000008</v>
      </c>
      <c r="G72" s="64">
        <v>9041.4480000000003</v>
      </c>
      <c r="H72" s="64">
        <v>9559.11</v>
      </c>
      <c r="I72" s="64">
        <v>9761.2170000000006</v>
      </c>
      <c r="J72" s="64">
        <f>E72*'Table 1.7.1'!D69/1000000</f>
        <v>4.8417503999999996</v>
      </c>
      <c r="K72" s="64">
        <f>F72*'Table 1.7.1'!E69/1000000</f>
        <v>6.3418093600000001</v>
      </c>
      <c r="L72" s="64">
        <f>G72*'Table 1.7.1'!F69/1000000</f>
        <v>7.77564528</v>
      </c>
      <c r="M72" s="64">
        <f>H72*'Table 1.7.1'!G69/1000000</f>
        <v>9.2723367000000003</v>
      </c>
      <c r="N72" s="88">
        <f>E72*'Table 1.7.1'!H69/1000000</f>
        <v>0.24965275499999998</v>
      </c>
      <c r="O72" s="88">
        <f>F72*'Table 1.7.1'!I69/1000000</f>
        <v>0.33377944000000004</v>
      </c>
      <c r="P72" s="88">
        <f>G72*'Table 1.7.1'!J69/1000000</f>
        <v>0.44303095199999998</v>
      </c>
      <c r="Q72" s="88">
        <f>H72*'Table 1.7.1'!K69/1000000</f>
        <v>0.55442838000000005</v>
      </c>
      <c r="R72" s="88">
        <f>I72*'Table 1.7.1'!L69/1000000</f>
        <v>0.59543423700000009</v>
      </c>
      <c r="S72" s="65"/>
    </row>
    <row r="73" spans="1:19" s="67" customFormat="1" ht="12.75" customHeight="1">
      <c r="A73" s="60" t="s">
        <v>89</v>
      </c>
      <c r="B73" s="87"/>
      <c r="C73" s="62">
        <v>61</v>
      </c>
      <c r="D73" s="63">
        <v>624</v>
      </c>
      <c r="E73" s="64">
        <v>1125.3920000000001</v>
      </c>
      <c r="F73" s="64">
        <v>1240.655</v>
      </c>
      <c r="G73" s="64">
        <v>1367.6949999999999</v>
      </c>
      <c r="H73" s="64">
        <v>1453.7570000000001</v>
      </c>
      <c r="I73" s="64">
        <v>1484.12</v>
      </c>
      <c r="J73" s="64">
        <f>E73*'Table 1.7.1'!D70/1000000</f>
        <v>0.55144208000000006</v>
      </c>
      <c r="K73" s="64">
        <f>F73*'Table 1.7.1'!E70/1000000</f>
        <v>0.5955144</v>
      </c>
      <c r="L73" s="64">
        <f>G73*'Table 1.7.1'!F70/1000000</f>
        <v>0.65649360000000001</v>
      </c>
      <c r="M73" s="64">
        <f>H73*'Table 1.7.1'!G70/1000000</f>
        <v>0.75595363999999998</v>
      </c>
      <c r="N73" s="88">
        <f>E73*'Table 1.7.1'!H70/1000000</f>
        <v>4.5015680000000002E-2</v>
      </c>
      <c r="O73" s="88">
        <f>F73*'Table 1.7.1'!I70/1000000</f>
        <v>3.5978995E-2</v>
      </c>
      <c r="P73" s="88">
        <f>G73*'Table 1.7.1'!J70/1000000</f>
        <v>3.9663154999999999E-2</v>
      </c>
      <c r="Q73" s="88">
        <f>H73*'Table 1.7.1'!K70/1000000</f>
        <v>4.6520223999999999E-2</v>
      </c>
      <c r="R73" s="88">
        <f>I73*'Table 1.7.1'!L70/1000000</f>
        <v>5.1944199999999996E-2</v>
      </c>
      <c r="S73" s="65"/>
    </row>
    <row r="74" spans="1:19" s="67" customFormat="1" ht="12.75" customHeight="1">
      <c r="A74" s="60" t="s">
        <v>90</v>
      </c>
      <c r="B74" s="87"/>
      <c r="C74" s="62">
        <v>62</v>
      </c>
      <c r="D74" s="63">
        <v>430</v>
      </c>
      <c r="E74" s="64">
        <v>2094.5909999999999</v>
      </c>
      <c r="F74" s="64">
        <v>2847.29</v>
      </c>
      <c r="G74" s="64">
        <v>3182.5390000000002</v>
      </c>
      <c r="H74" s="64">
        <v>3658.46</v>
      </c>
      <c r="I74" s="64">
        <v>3835.9290000000001</v>
      </c>
      <c r="J74" s="95">
        <f>E74*'Table 1.7.1'!D71/1000000</f>
        <v>0.55432903934615263</v>
      </c>
      <c r="K74" s="64">
        <f>F74*'Table 1.7.1'!E71/1000000</f>
        <v>0.82571410000000001</v>
      </c>
      <c r="L74" s="64">
        <f>G74*'Table 1.7.1'!F71/1000000</f>
        <v>0.79563474999999995</v>
      </c>
      <c r="M74" s="64">
        <f>H74*'Table 1.7.1'!G71/1000000</f>
        <v>1.1341226000000002</v>
      </c>
      <c r="N74" s="92">
        <f>E74*'Table 1.7.1'!H71/1000000</f>
        <v>2.7670033013612188E-2</v>
      </c>
      <c r="O74" s="88">
        <f>F74*'Table 1.7.1'!I71/1000000</f>
        <v>0.11104430999999999</v>
      </c>
      <c r="P74" s="88">
        <f>G74*'Table 1.7.1'!J71/1000000</f>
        <v>9.8658708999999997E-2</v>
      </c>
      <c r="Q74" s="88">
        <f>H74*'Table 1.7.1'!K71/1000000</f>
        <v>0.16828915999999999</v>
      </c>
      <c r="R74" s="88">
        <f>I74*'Table 1.7.1'!L71/1000000</f>
        <v>0.203304237</v>
      </c>
      <c r="S74" s="65"/>
    </row>
    <row r="75" spans="1:19" s="67" customFormat="1" ht="12.75" customHeight="1">
      <c r="A75" s="60" t="s">
        <v>91</v>
      </c>
      <c r="B75" s="87"/>
      <c r="C75" s="62">
        <v>63</v>
      </c>
      <c r="D75" s="63">
        <v>466</v>
      </c>
      <c r="E75" s="64">
        <v>9824.51</v>
      </c>
      <c r="F75" s="64">
        <v>11295.324000000001</v>
      </c>
      <c r="G75" s="64">
        <v>13176.642</v>
      </c>
      <c r="H75" s="64">
        <v>14459.99</v>
      </c>
      <c r="I75" s="64">
        <v>14909.813</v>
      </c>
      <c r="J75" s="64">
        <f>E75*'Table 1.7.1'!D72/1000000</f>
        <v>5.5017256000000003</v>
      </c>
      <c r="K75" s="64">
        <f>F75*'Table 1.7.1'!E72/1000000</f>
        <v>8.0196800400000008</v>
      </c>
      <c r="L75" s="64">
        <f>G75*'Table 1.7.1'!F72/1000000</f>
        <v>12.5178099</v>
      </c>
      <c r="M75" s="64">
        <f>H75*'Table 1.7.1'!G72/1000000</f>
        <v>15.905989</v>
      </c>
      <c r="N75" s="88">
        <f>E75*'Table 1.7.1'!H72/1000000</f>
        <v>0.31438431999999999</v>
      </c>
      <c r="O75" s="88">
        <f>F75*'Table 1.7.1'!I72/1000000</f>
        <v>0.553470876</v>
      </c>
      <c r="P75" s="88">
        <f>G75*'Table 1.7.1'!J72/1000000</f>
        <v>0.816951804</v>
      </c>
      <c r="Q75" s="88">
        <f>H75*'Table 1.7.1'!K72/1000000</f>
        <v>0.93989935000000002</v>
      </c>
      <c r="R75" s="88">
        <f>I75*'Table 1.7.1'!L72/1000000</f>
        <v>0.98404765800000005</v>
      </c>
      <c r="S75" s="65"/>
    </row>
    <row r="76" spans="1:19" s="67" customFormat="1" ht="12.75" customHeight="1">
      <c r="A76" s="60" t="s">
        <v>92</v>
      </c>
      <c r="B76" s="87"/>
      <c r="C76" s="62">
        <v>64</v>
      </c>
      <c r="D76" s="63">
        <v>478</v>
      </c>
      <c r="E76" s="64">
        <v>2292.0529999999999</v>
      </c>
      <c r="F76" s="64">
        <v>2642.7429999999999</v>
      </c>
      <c r="G76" s="64">
        <v>3047.2489999999998</v>
      </c>
      <c r="H76" s="64">
        <v>3295.2539999999999</v>
      </c>
      <c r="I76" s="64">
        <v>3377.63</v>
      </c>
      <c r="J76" s="64">
        <f>E76*'Table 1.7.1'!D73/1000000</f>
        <v>2.8650662499999999</v>
      </c>
      <c r="K76" s="64">
        <f>F76*'Table 1.7.1'!E73/1000000</f>
        <v>3.7262676299999997</v>
      </c>
      <c r="L76" s="64">
        <f>G76*'Table 1.7.1'!F73/1000000</f>
        <v>5.2717407699999992</v>
      </c>
      <c r="M76" s="95">
        <f>H76*'Table 1.7.1'!G73/1000000</f>
        <v>6.9520671143909265</v>
      </c>
      <c r="N76" s="88">
        <f>E76*'Table 1.7.1'!H73/1000000</f>
        <v>7.1053643E-2</v>
      </c>
      <c r="O76" s="88">
        <f>F76*'Table 1.7.1'!I73/1000000</f>
        <v>0.126851664</v>
      </c>
      <c r="P76" s="88">
        <f>G76*'Table 1.7.1'!J73/1000000</f>
        <v>0.140173454</v>
      </c>
      <c r="Q76" s="88">
        <f>H76*'Table 1.7.1'!K73/1000000</f>
        <v>0.17794371599999997</v>
      </c>
      <c r="R76" s="88">
        <f>I76*'Table 1.7.1'!L73/1000000</f>
        <v>0.15874861000000001</v>
      </c>
      <c r="S76" s="65"/>
    </row>
    <row r="77" spans="1:19" s="67" customFormat="1" ht="12.75" customHeight="1">
      <c r="A77" s="60" t="s">
        <v>93</v>
      </c>
      <c r="B77" s="87"/>
      <c r="C77" s="62">
        <v>65</v>
      </c>
      <c r="D77" s="63">
        <v>562</v>
      </c>
      <c r="E77" s="64">
        <v>9178.5750000000007</v>
      </c>
      <c r="F77" s="64">
        <v>10922.421</v>
      </c>
      <c r="G77" s="64">
        <v>12993.884</v>
      </c>
      <c r="H77" s="64">
        <v>14450.007</v>
      </c>
      <c r="I77" s="64">
        <v>14972.257</v>
      </c>
      <c r="J77" s="64">
        <f>E77*'Table 1.7.1'!D74/1000000</f>
        <v>4.3139302500000003</v>
      </c>
      <c r="K77" s="64">
        <f>F77*'Table 1.7.1'!E74/1000000</f>
        <v>5.4612105</v>
      </c>
      <c r="L77" s="64">
        <f>G77*'Table 1.7.1'!F74/1000000</f>
        <v>7.7963304000000004</v>
      </c>
      <c r="M77" s="64">
        <f>H77*'Table 1.7.1'!G74/1000000</f>
        <v>9.82600476</v>
      </c>
      <c r="N77" s="88">
        <f>E77*'Table 1.7.1'!H74/1000000</f>
        <v>0.14685720000000002</v>
      </c>
      <c r="O77" s="88">
        <f>F77*'Table 1.7.1'!I74/1000000</f>
        <v>0.18568115700000001</v>
      </c>
      <c r="P77" s="88">
        <f>G77*'Table 1.7.1'!J74/1000000</f>
        <v>0.46777982400000001</v>
      </c>
      <c r="Q77" s="88">
        <f>H77*'Table 1.7.1'!K74/1000000</f>
        <v>0.57800028000000003</v>
      </c>
      <c r="R77" s="88">
        <f>I77*'Table 1.7.1'!L74/1000000</f>
        <v>0.59889028</v>
      </c>
      <c r="S77" s="65"/>
    </row>
    <row r="78" spans="1:19" ht="12.75" customHeight="1">
      <c r="A78" s="35" t="s">
        <v>94</v>
      </c>
      <c r="B78" s="89"/>
      <c r="C78" s="31">
        <v>66</v>
      </c>
      <c r="D78" s="32">
        <v>566</v>
      </c>
      <c r="E78" s="33">
        <v>110014.68799999999</v>
      </c>
      <c r="F78" s="33">
        <v>123688.53599999999</v>
      </c>
      <c r="G78" s="33">
        <v>139823.34</v>
      </c>
      <c r="H78" s="33">
        <v>150665.73000000001</v>
      </c>
      <c r="I78" s="33">
        <v>154488.07199999999</v>
      </c>
      <c r="J78" s="33">
        <f>E78*'Table 1.7.1'!D75/1000000</f>
        <v>116.61556928</v>
      </c>
      <c r="K78" s="33">
        <f>F78*'Table 1.7.1'!E75/1000000</f>
        <v>139.76804567999997</v>
      </c>
      <c r="L78" s="33">
        <f>G78*'Table 1.7.1'!F75/1000000</f>
        <v>213.92971019999999</v>
      </c>
      <c r="M78" s="33">
        <f>H78*'Table 1.7.1'!G75/1000000</f>
        <v>298.31814540000005</v>
      </c>
      <c r="N78" s="90">
        <f>E78*'Table 1.7.1'!H75/1000000</f>
        <v>5.5007343999999998</v>
      </c>
      <c r="O78" s="90">
        <f>F78*'Table 1.7.1'!I75/1000000</f>
        <v>7.1739350879999995</v>
      </c>
      <c r="P78" s="90">
        <f>G78*'Table 1.7.1'!J75/1000000</f>
        <v>16.079684099999998</v>
      </c>
      <c r="Q78" s="90">
        <f>H78*'Table 1.7.1'!K75/1000000</f>
        <v>17.025227490000002</v>
      </c>
      <c r="R78" s="90">
        <f>I78*'Table 1.7.1'!L75/1000000</f>
        <v>21.010377792</v>
      </c>
      <c r="S78" s="34"/>
    </row>
    <row r="79" spans="1:19" ht="12.75" customHeight="1">
      <c r="A79" s="35" t="s">
        <v>95</v>
      </c>
      <c r="B79" s="89"/>
      <c r="C79" s="31">
        <v>67</v>
      </c>
      <c r="D79" s="32">
        <v>654</v>
      </c>
      <c r="E79" s="33">
        <v>5.2610000000000001</v>
      </c>
      <c r="F79" s="33">
        <v>5.0590000000000002</v>
      </c>
      <c r="G79" s="33">
        <v>4.5979999999999999</v>
      </c>
      <c r="H79" s="33">
        <v>4.2880000000000003</v>
      </c>
      <c r="I79" s="33">
        <v>4.1970000000000001</v>
      </c>
      <c r="J79" s="94">
        <f>E79*'Table 1.7.1'!D76/1000000</f>
        <v>1.1317267441860466E-2</v>
      </c>
      <c r="K79" s="94">
        <f>F79*'Table 1.7.1'!E76/1000000</f>
        <v>1.4485799418604652E-2</v>
      </c>
      <c r="L79" s="94">
        <f>G79*'Table 1.7.1'!F76/1000000</f>
        <v>1.7309331395348834E-2</v>
      </c>
      <c r="M79" s="94">
        <f>H79*'Table 1.7.1'!G76/1000000</f>
        <v>1.9258604651162789E-2</v>
      </c>
      <c r="N79" s="94">
        <f>E79*'Table 1.7.1'!H76/1000000</f>
        <v>5.6491567555170131E-4</v>
      </c>
      <c r="O79" s="94">
        <f>F79*'Table 1.7.1'!I76/1000000</f>
        <v>7.7395794570361614E-4</v>
      </c>
      <c r="P79" s="94">
        <f>G79*'Table 1.7.1'!J76/1000000</f>
        <v>1.2243358025051435E-3</v>
      </c>
      <c r="Q79" s="94">
        <f>H79*'Table 1.7.1'!K76/1000000</f>
        <v>2.3297944620729099E-3</v>
      </c>
      <c r="R79" s="94">
        <f>I79*'Table 1.7.1'!L76/1000000</f>
        <v>1.2400845408581773E-3</v>
      </c>
      <c r="S79" s="34"/>
    </row>
    <row r="80" spans="1:19" s="67" customFormat="1" ht="12.75" customHeight="1">
      <c r="A80" s="60" t="s">
        <v>96</v>
      </c>
      <c r="B80" s="87"/>
      <c r="C80" s="62">
        <v>68</v>
      </c>
      <c r="D80" s="63">
        <v>686</v>
      </c>
      <c r="E80" s="64">
        <v>8369.125</v>
      </c>
      <c r="F80" s="64">
        <v>9505.8619999999992</v>
      </c>
      <c r="G80" s="64">
        <v>10871.907999999999</v>
      </c>
      <c r="H80" s="64">
        <v>11787.123</v>
      </c>
      <c r="I80" s="64">
        <v>12106.865</v>
      </c>
      <c r="J80" s="64">
        <f>E80*'Table 1.7.1'!D77/1000000</f>
        <v>9.0386550000000003</v>
      </c>
      <c r="K80" s="64">
        <f>F80*'Table 1.7.1'!E77/1000000</f>
        <v>12.072444739999998</v>
      </c>
      <c r="L80" s="64">
        <f>G80*'Table 1.7.1'!F77/1000000</f>
        <v>17.286333719999998</v>
      </c>
      <c r="M80" s="64">
        <f>H80*'Table 1.7.1'!G77/1000000</f>
        <v>20.981078939999996</v>
      </c>
      <c r="N80" s="88">
        <f>E80*'Table 1.7.1'!H77/1000000</f>
        <v>0.35987237500000002</v>
      </c>
      <c r="O80" s="88">
        <f>F80*'Table 1.7.1'!I77/1000000</f>
        <v>0.52282240999999996</v>
      </c>
      <c r="P80" s="88">
        <f>G80*'Table 1.7.1'!J77/1000000</f>
        <v>0.94585599599999992</v>
      </c>
      <c r="Q80" s="88">
        <f>H80*'Table 1.7.1'!K77/1000000</f>
        <v>1.2022865459999998</v>
      </c>
      <c r="R80" s="88">
        <f>I80*'Table 1.7.1'!L77/1000000</f>
        <v>1.23490023</v>
      </c>
      <c r="S80" s="65"/>
    </row>
    <row r="81" spans="1:19" s="67" customFormat="1" ht="12.75" customHeight="1">
      <c r="A81" s="60" t="s">
        <v>97</v>
      </c>
      <c r="B81" s="87"/>
      <c r="C81" s="62">
        <v>69</v>
      </c>
      <c r="D81" s="63">
        <v>694</v>
      </c>
      <c r="E81" s="64">
        <v>3898.3629999999998</v>
      </c>
      <c r="F81" s="64">
        <v>4143.1149999999998</v>
      </c>
      <c r="G81" s="64">
        <v>5153.4350000000004</v>
      </c>
      <c r="H81" s="64">
        <v>5612.1289999999999</v>
      </c>
      <c r="I81" s="64">
        <v>5739.2929999999997</v>
      </c>
      <c r="J81" s="64">
        <f>E81*'Table 1.7.1'!D78/1000000</f>
        <v>1.5983288299999998</v>
      </c>
      <c r="K81" s="64">
        <f>F81*'Table 1.7.1'!E78/1000000</f>
        <v>1.4915213999999999</v>
      </c>
      <c r="L81" s="64">
        <f>G81*'Table 1.7.1'!F78/1000000</f>
        <v>3.1951297000000003</v>
      </c>
      <c r="M81" s="64">
        <f>H81*'Table 1.7.1'!G78/1000000</f>
        <v>4.3213393299999998</v>
      </c>
      <c r="N81" s="88">
        <f>E81*'Table 1.7.1'!H78/1000000</f>
        <v>0.22220669099999998</v>
      </c>
      <c r="O81" s="88">
        <f>F81*'Table 1.7.1'!I78/1000000</f>
        <v>0.23615755499999999</v>
      </c>
      <c r="P81" s="88">
        <f>G81*'Table 1.7.1'!J78/1000000</f>
        <v>0.48957632500000003</v>
      </c>
      <c r="Q81" s="88">
        <f>H81*'Table 1.7.1'!K78/1000000</f>
        <v>0.60610993200000007</v>
      </c>
      <c r="R81" s="88">
        <f>I81*'Table 1.7.1'!L78/1000000</f>
        <v>0.63132222999999998</v>
      </c>
      <c r="S81" s="65"/>
    </row>
    <row r="82" spans="1:19" s="67" customFormat="1" ht="12.75" customHeight="1">
      <c r="A82" s="60" t="s">
        <v>98</v>
      </c>
      <c r="B82" s="87"/>
      <c r="C82" s="62">
        <v>70</v>
      </c>
      <c r="D82" s="63">
        <v>768</v>
      </c>
      <c r="E82" s="64">
        <v>4085.4920000000002</v>
      </c>
      <c r="F82" s="64">
        <v>4793.5039999999999</v>
      </c>
      <c r="G82" s="64">
        <v>5408.0439999999999</v>
      </c>
      <c r="H82" s="64">
        <v>5776.8370000000004</v>
      </c>
      <c r="I82" s="64">
        <v>5901.8590000000004</v>
      </c>
      <c r="J82" s="64">
        <f>E82*'Table 1.7.1'!D79/1000000</f>
        <v>2.4512952000000001</v>
      </c>
      <c r="K82" s="64">
        <f>F82*'Table 1.7.1'!E79/1000000</f>
        <v>3.3075177599999996</v>
      </c>
      <c r="L82" s="95">
        <f>G82*'Table 1.7.1'!F79/1000000</f>
        <v>4.1101134400000001</v>
      </c>
      <c r="M82" s="95">
        <f>H82*'Table 1.7.1'!G79/1000000</f>
        <v>4.7947747099999996</v>
      </c>
      <c r="N82" s="92">
        <f>E82*'Table 1.7.1'!H79/1000000</f>
        <v>0.17567615600000003</v>
      </c>
      <c r="O82" s="92">
        <f>F82*'Table 1.7.1'!I79/1000000</f>
        <v>0.206120672</v>
      </c>
      <c r="P82" s="88">
        <f>G82*'Table 1.7.1'!J79/1000000</f>
        <v>0.33529872799999999</v>
      </c>
      <c r="Q82" s="88">
        <f>H82*'Table 1.7.1'!K79/1000000</f>
        <v>0.398601753</v>
      </c>
      <c r="R82" s="88">
        <f>I82*'Table 1.7.1'!L79/1000000</f>
        <v>0.318700386</v>
      </c>
      <c r="S82" s="65"/>
    </row>
    <row r="83" spans="1:19" s="28" customFormat="1" ht="18" customHeight="1">
      <c r="A83" s="22" t="s">
        <v>99</v>
      </c>
      <c r="B83" s="23"/>
      <c r="C83" s="24">
        <v>71</v>
      </c>
      <c r="D83" s="25"/>
      <c r="E83" s="26">
        <f>E84+E93+E110+E122</f>
        <v>3470446.1020000004</v>
      </c>
      <c r="F83" s="26">
        <f t="shared" ref="F83:R83" si="19">F84+F93+F110+F122</f>
        <v>3719044.2379999999</v>
      </c>
      <c r="G83" s="26">
        <f t="shared" si="19"/>
        <v>3944992.36</v>
      </c>
      <c r="H83" s="26">
        <f t="shared" si="19"/>
        <v>4077124.2849999997</v>
      </c>
      <c r="I83" s="26">
        <f t="shared" si="19"/>
        <v>4120814.74</v>
      </c>
      <c r="J83" s="26">
        <f t="shared" si="19"/>
        <v>9541.3652533837376</v>
      </c>
      <c r="K83" s="26">
        <f t="shared" si="19"/>
        <v>12887.606736777059</v>
      </c>
      <c r="L83" s="26">
        <f t="shared" si="19"/>
        <v>19092.704764841146</v>
      </c>
      <c r="M83" s="26">
        <f t="shared" si="19"/>
        <v>25305.594093284457</v>
      </c>
      <c r="N83" s="85">
        <f t="shared" si="19"/>
        <v>439.05522779638017</v>
      </c>
      <c r="O83" s="85">
        <f t="shared" si="19"/>
        <v>663.81831539141137</v>
      </c>
      <c r="P83" s="85">
        <f t="shared" si="19"/>
        <v>989.31029898655561</v>
      </c>
      <c r="Q83" s="85">
        <f t="shared" si="19"/>
        <v>1288.6650120947538</v>
      </c>
      <c r="R83" s="85">
        <f t="shared" si="19"/>
        <v>1406.3682761922496</v>
      </c>
      <c r="S83" s="27"/>
    </row>
    <row r="84" spans="1:19" s="28" customFormat="1" ht="15" customHeight="1">
      <c r="A84" s="86" t="s">
        <v>100</v>
      </c>
      <c r="B84" s="23"/>
      <c r="C84" s="24">
        <v>72</v>
      </c>
      <c r="D84" s="25"/>
      <c r="E84" s="26">
        <f>SUM(E85:E92)</f>
        <v>1434911.5080000001</v>
      </c>
      <c r="F84" s="26">
        <f t="shared" ref="F84:R84" si="20">SUM(F85:F92)</f>
        <v>1495281.3330000001</v>
      </c>
      <c r="G84" s="26">
        <f t="shared" si="20"/>
        <v>1537343.4629999998</v>
      </c>
      <c r="H84" s="26">
        <f t="shared" si="20"/>
        <v>1559862.4029999999</v>
      </c>
      <c r="I84" s="26">
        <f t="shared" si="20"/>
        <v>1567045.0860000001</v>
      </c>
      <c r="J84" s="26">
        <f t="shared" si="20"/>
        <v>5331.0972166304036</v>
      </c>
      <c r="K84" s="26">
        <f t="shared" si="20"/>
        <v>7235.1153787807334</v>
      </c>
      <c r="L84" s="26">
        <f t="shared" si="20"/>
        <v>10727.570205528211</v>
      </c>
      <c r="M84" s="26">
        <f t="shared" si="20"/>
        <v>14297.091990625542</v>
      </c>
      <c r="N84" s="85">
        <f t="shared" si="20"/>
        <v>287.29666047686914</v>
      </c>
      <c r="O84" s="85">
        <f t="shared" si="20"/>
        <v>434.68166964617012</v>
      </c>
      <c r="P84" s="85">
        <f t="shared" si="20"/>
        <v>645.86675280425004</v>
      </c>
      <c r="Q84" s="85">
        <f t="shared" si="20"/>
        <v>824.44363442812642</v>
      </c>
      <c r="R84" s="85">
        <f t="shared" si="20"/>
        <v>874.17977671128381</v>
      </c>
      <c r="S84" s="27"/>
    </row>
    <row r="85" spans="1:19" ht="12.75" customHeight="1">
      <c r="A85" s="35" t="s">
        <v>101</v>
      </c>
      <c r="B85" s="30"/>
      <c r="C85" s="31">
        <v>73</v>
      </c>
      <c r="D85" s="32">
        <v>156</v>
      </c>
      <c r="E85" s="33">
        <v>1213986.6100000001</v>
      </c>
      <c r="F85" s="33">
        <v>1269116.737</v>
      </c>
      <c r="G85" s="33">
        <v>1307593.4890000001</v>
      </c>
      <c r="H85" s="33">
        <v>1328275.524</v>
      </c>
      <c r="I85" s="33">
        <v>1334908.82</v>
      </c>
      <c r="J85" s="33">
        <f>E85*'Table 1.7.1'!D82/1000000</f>
        <v>1796.7001828000002</v>
      </c>
      <c r="K85" s="33">
        <f>F85*'Table 1.7.1'!E82/1000000</f>
        <v>2957.0419972099999</v>
      </c>
      <c r="L85" s="33">
        <f>G85*'Table 1.7.1'!F82/1000000</f>
        <v>5361.1333049000004</v>
      </c>
      <c r="M85" s="33">
        <f>H85*'Table 1.7.1'!G82/1000000</f>
        <v>7982.9358992399993</v>
      </c>
      <c r="N85" s="90">
        <f>E85*'Table 1.7.1'!H82/1000000</f>
        <v>63.127303720000008</v>
      </c>
      <c r="O85" s="90">
        <f>F85*'Table 1.7.1'!I82/1000000</f>
        <v>135.79549085899998</v>
      </c>
      <c r="P85" s="90">
        <f>G85*'Table 1.7.1'!J82/1000000</f>
        <v>249.75035639900003</v>
      </c>
      <c r="Q85" s="90">
        <f>H85*'Table 1.7.1'!K82/1000000</f>
        <v>351.99301386000002</v>
      </c>
      <c r="R85" s="90">
        <f>I85*'Table 1.7.1'!L82/1000000</f>
        <v>411.15191656000002</v>
      </c>
      <c r="S85" s="34"/>
    </row>
    <row r="86" spans="1:19" ht="12.75" customHeight="1">
      <c r="A86" s="35" t="s">
        <v>102</v>
      </c>
      <c r="B86" s="30"/>
      <c r="C86" s="31">
        <v>74</v>
      </c>
      <c r="D86" s="32">
        <v>344</v>
      </c>
      <c r="E86" s="33">
        <v>6144.3159999999998</v>
      </c>
      <c r="F86" s="33">
        <v>6783.317</v>
      </c>
      <c r="G86" s="33">
        <v>6809.8590000000004</v>
      </c>
      <c r="H86" s="33">
        <v>6926.3680000000004</v>
      </c>
      <c r="I86" s="33">
        <v>6987.9759999999997</v>
      </c>
      <c r="J86" s="96">
        <f>E86*'Table 1.7.1'!D83/1000000</f>
        <v>56.933766344347831</v>
      </c>
      <c r="K86" s="96">
        <f>F86*'Table 1.7.1'!E83/1000000</f>
        <v>98.953848688695658</v>
      </c>
      <c r="L86" s="96">
        <f>G86*'Table 1.7.1'!F83/1000000</f>
        <v>174.80611972173915</v>
      </c>
      <c r="M86" s="96">
        <f>H86*'Table 1.7.1'!G83/1000000</f>
        <v>260.62417051826088</v>
      </c>
      <c r="N86" s="94">
        <f>E86*'Table 1.7.1'!H83/1000000</f>
        <v>3.0698878704754287</v>
      </c>
      <c r="O86" s="94">
        <f>F86*'Table 1.7.1'!I83/1000000</f>
        <v>5.9477911979933742</v>
      </c>
      <c r="P86" s="94">
        <f>G86*'Table 1.7.1'!J83/1000000</f>
        <v>10.530071101370103</v>
      </c>
      <c r="Q86" s="94">
        <f>H86*'Table 1.7.1'!K83/1000000</f>
        <v>15.038309212241764</v>
      </c>
      <c r="R86" s="94">
        <f>I86*'Table 1.7.1'!L83/1000000</f>
        <v>16.012056827706822</v>
      </c>
      <c r="S86" s="34"/>
    </row>
    <row r="87" spans="1:19" ht="12.75" customHeight="1">
      <c r="A87" s="35" t="s">
        <v>103</v>
      </c>
      <c r="B87" s="30"/>
      <c r="C87" s="31">
        <v>75</v>
      </c>
      <c r="D87" s="32">
        <v>446</v>
      </c>
      <c r="E87" s="33">
        <v>398.42599999999999</v>
      </c>
      <c r="F87" s="33">
        <v>431.86700000000002</v>
      </c>
      <c r="G87" s="33">
        <v>481.39</v>
      </c>
      <c r="H87" s="33">
        <v>518.46299999999997</v>
      </c>
      <c r="I87" s="33">
        <v>531.19500000000005</v>
      </c>
      <c r="J87" s="96">
        <f>E87*'Table 1.7.1'!D84/1000000</f>
        <v>2.7176117773913044</v>
      </c>
      <c r="K87" s="96">
        <f>F87*'Table 1.7.1'!E84/1000000</f>
        <v>4.6375005069565223</v>
      </c>
      <c r="L87" s="96">
        <f>G87*'Table 1.7.1'!F84/1000000</f>
        <v>9.0961780000000001</v>
      </c>
      <c r="M87" s="96">
        <f>H87*'Table 1.7.1'!G84/1000000</f>
        <v>14.360523425217391</v>
      </c>
      <c r="N87" s="94">
        <f>E87*'Table 1.7.1'!H84/1000000</f>
        <v>0.1465345429918668</v>
      </c>
      <c r="O87" s="94">
        <f>F87*'Table 1.7.1'!I84/1000000</f>
        <v>0.27874494081316964</v>
      </c>
      <c r="P87" s="94">
        <f>G87*'Table 1.7.1'!J84/1000000</f>
        <v>0.5479407771489293</v>
      </c>
      <c r="Q87" s="94">
        <f>H87*'Table 1.7.1'!K84/1000000</f>
        <v>0.82861843277474911</v>
      </c>
      <c r="R87" s="94">
        <f>I87*'Table 1.7.1'!L84/1000000</f>
        <v>0.89596917760646511</v>
      </c>
      <c r="S87" s="34"/>
    </row>
    <row r="88" spans="1:19" ht="12.75" customHeight="1">
      <c r="A88" s="35" t="s">
        <v>104</v>
      </c>
      <c r="B88" s="30"/>
      <c r="C88" s="31">
        <v>76</v>
      </c>
      <c r="D88" s="32">
        <v>408</v>
      </c>
      <c r="E88" s="33">
        <v>21770.898000000001</v>
      </c>
      <c r="F88" s="33">
        <v>22894.095000000001</v>
      </c>
      <c r="G88" s="33">
        <v>23745.940999999999</v>
      </c>
      <c r="H88" s="33">
        <v>24126.329000000002</v>
      </c>
      <c r="I88" s="33">
        <v>24238.179</v>
      </c>
      <c r="J88" s="96">
        <f>E88*'Table 1.7.1'!D85/1000000</f>
        <v>8.4054597495652175</v>
      </c>
      <c r="K88" s="96">
        <f>F88*'Table 1.7.1'!E85/1000000</f>
        <v>13.915628178260871</v>
      </c>
      <c r="L88" s="96">
        <f>G88*'Table 1.7.1'!F85/1000000</f>
        <v>25.397832547826084</v>
      </c>
      <c r="M88" s="96">
        <f>H88*'Table 1.7.1'!G85/1000000</f>
        <v>37.825887988695648</v>
      </c>
      <c r="N88" s="94">
        <f>E88*'Table 1.7.1'!H85/1000000</f>
        <v>0.29532696417391308</v>
      </c>
      <c r="O88" s="94">
        <f>F88*'Table 1.7.1'!I85/1000000</f>
        <v>0.63904386913043487</v>
      </c>
      <c r="P88" s="94">
        <f>G88*'Table 1.7.1'!J85/1000000</f>
        <v>1.1831673211304345</v>
      </c>
      <c r="Q88" s="94">
        <f>H88*'Table 1.7.1'!K85/1000000</f>
        <v>1.667863613478261</v>
      </c>
      <c r="R88" s="94">
        <f>I88*'Table 1.7.1'!L85/1000000</f>
        <v>1.7683635169118046</v>
      </c>
      <c r="S88" s="34"/>
    </row>
    <row r="89" spans="1:19" s="43" customFormat="1" ht="12.75" customHeight="1">
      <c r="A89" s="36" t="s">
        <v>105</v>
      </c>
      <c r="B89" s="37"/>
      <c r="C89" s="38">
        <v>77</v>
      </c>
      <c r="D89" s="39">
        <v>392</v>
      </c>
      <c r="E89" s="40">
        <v>124486.74400000001</v>
      </c>
      <c r="F89" s="40">
        <v>125720.31</v>
      </c>
      <c r="G89" s="40">
        <v>126392.944</v>
      </c>
      <c r="H89" s="40">
        <v>126544.64</v>
      </c>
      <c r="I89" s="40">
        <v>126551.705</v>
      </c>
      <c r="J89" s="40">
        <f>E89*'Table 1.7.1'!D86/1000000</f>
        <v>2814.6452818400003</v>
      </c>
      <c r="K89" s="40">
        <f>F89*'Table 1.7.1'!E86/1000000</f>
        <v>3262.4420445000001</v>
      </c>
      <c r="L89" s="40">
        <f>G89*'Table 1.7.1'!F86/1000000</f>
        <v>3921.9730523200001</v>
      </c>
      <c r="M89" s="40">
        <f>H89*'Table 1.7.1'!G86/1000000</f>
        <v>4453.1058816000004</v>
      </c>
      <c r="N89" s="97">
        <f>E89*'Table 1.7.1'!H86/1000000</f>
        <v>192.82996645599999</v>
      </c>
      <c r="O89" s="97">
        <f>F89*'Table 1.7.1'!I86/1000000</f>
        <v>247.54329038999998</v>
      </c>
      <c r="P89" s="97">
        <f>G89*'Table 1.7.1'!J86/1000000</f>
        <v>312.69614345600002</v>
      </c>
      <c r="Q89" s="97">
        <f>H89*'Table 1.7.1'!K86/1000000</f>
        <v>356.47625088000001</v>
      </c>
      <c r="R89" s="97">
        <f>I89*'Table 1.7.1'!L86/1000000</f>
        <v>343.334775665</v>
      </c>
      <c r="S89" s="42"/>
    </row>
    <row r="90" spans="1:19" ht="12.75" customHeight="1">
      <c r="A90" s="35" t="s">
        <v>106</v>
      </c>
      <c r="B90" s="30"/>
      <c r="C90" s="31">
        <v>78</v>
      </c>
      <c r="D90" s="32">
        <v>496</v>
      </c>
      <c r="E90" s="33">
        <v>2306.1309999999999</v>
      </c>
      <c r="F90" s="33">
        <v>2411.3690000000001</v>
      </c>
      <c r="G90" s="33">
        <v>2547.3389999999999</v>
      </c>
      <c r="H90" s="33">
        <v>2667.4740000000002</v>
      </c>
      <c r="I90" s="33">
        <v>2711.6590000000001</v>
      </c>
      <c r="J90" s="33">
        <f>E90*'Table 1.7.1'!D87/1000000</f>
        <v>3.4591965</v>
      </c>
      <c r="K90" s="33">
        <f>F90*'Table 1.7.1'!E87/1000000</f>
        <v>4.3163505100000004</v>
      </c>
      <c r="L90" s="33">
        <f>G90*'Table 1.7.1'!F87/1000000</f>
        <v>6.4957144500000004</v>
      </c>
      <c r="M90" s="33">
        <f>H90*'Table 1.7.1'!G87/1000000</f>
        <v>9.2561347800000018</v>
      </c>
      <c r="N90" s="90">
        <f>E90*'Table 1.7.1'!H87/1000000</f>
        <v>0.13144946700000001</v>
      </c>
      <c r="O90" s="90">
        <f>F90*'Table 1.7.1'!I87/1000000</f>
        <v>0.209789103</v>
      </c>
      <c r="P90" s="90">
        <f>G90*'Table 1.7.1'!J87/1000000</f>
        <v>0.25218656099999998</v>
      </c>
      <c r="Q90" s="90">
        <f>H90*'Table 1.7.1'!K87/1000000</f>
        <v>0.34943909400000006</v>
      </c>
      <c r="R90" s="90">
        <f>I90*'Table 1.7.1'!L87/1000000</f>
        <v>0.452847053</v>
      </c>
      <c r="S90" s="34"/>
    </row>
    <row r="91" spans="1:19" s="51" customFormat="1" ht="12.75" customHeight="1">
      <c r="A91" s="44" t="s">
        <v>107</v>
      </c>
      <c r="B91" s="45"/>
      <c r="C91" s="46">
        <v>79</v>
      </c>
      <c r="D91" s="47">
        <v>410</v>
      </c>
      <c r="E91" s="48">
        <v>44662.142999999996</v>
      </c>
      <c r="F91" s="48">
        <v>45987.624000000003</v>
      </c>
      <c r="G91" s="48">
        <v>47044.125999999997</v>
      </c>
      <c r="H91" s="48">
        <v>47733.951000000001</v>
      </c>
      <c r="I91" s="48">
        <v>47963.923000000003</v>
      </c>
      <c r="J91" s="48">
        <f>E91*'Table 1.7.1'!D88/1000000</f>
        <v>569.44232324999996</v>
      </c>
      <c r="K91" s="48">
        <f>F91*'Table 1.7.1'!E88/1000000</f>
        <v>787.76799912000001</v>
      </c>
      <c r="L91" s="48">
        <f>G91*'Table 1.7.1'!F88/1000000</f>
        <v>1070.7243077599999</v>
      </c>
      <c r="M91" s="48">
        <f>H91*'Table 1.7.1'!G88/1000000</f>
        <v>1328.9131958399998</v>
      </c>
      <c r="N91" s="98">
        <f>E91*'Table 1.7.1'!H88/1000000</f>
        <v>23.447625074999998</v>
      </c>
      <c r="O91" s="98">
        <f>F91*'Table 1.7.1'!I88/1000000</f>
        <v>37.893802176000008</v>
      </c>
      <c r="P91" s="98">
        <f>G91*'Table 1.7.1'!J88/1000000</f>
        <v>61.392584429999992</v>
      </c>
      <c r="Q91" s="98">
        <f>H91*'Table 1.7.1'!K88/1000000</f>
        <v>85.968845751000003</v>
      </c>
      <c r="R91" s="98">
        <f>I91*'Table 1.7.1'!L88/1000000</f>
        <v>87.726015167000014</v>
      </c>
      <c r="S91" s="50"/>
    </row>
    <row r="92" spans="1:19" ht="12.75" customHeight="1">
      <c r="A92" s="35" t="s">
        <v>108</v>
      </c>
      <c r="B92" s="30"/>
      <c r="C92" s="31">
        <v>80</v>
      </c>
      <c r="D92" s="32">
        <v>158</v>
      </c>
      <c r="E92" s="33">
        <v>21156.240000000002</v>
      </c>
      <c r="F92" s="33">
        <v>21936.013999999999</v>
      </c>
      <c r="G92" s="33">
        <v>22728.375</v>
      </c>
      <c r="H92" s="33">
        <v>23069.653999999999</v>
      </c>
      <c r="I92" s="33">
        <v>23151.629000000001</v>
      </c>
      <c r="J92" s="96">
        <f>E92*'Table 1.7.1'!D89/1000000</f>
        <v>78.793394369098479</v>
      </c>
      <c r="K92" s="96">
        <f>F92*'Table 1.7.1'!E89/1000000</f>
        <v>106.04001006682023</v>
      </c>
      <c r="L92" s="96">
        <f>G92*'Table 1.7.1'!F89/1000000</f>
        <v>157.94369582864365</v>
      </c>
      <c r="M92" s="96">
        <f>H92*'Table 1.7.1'!G89/1000000</f>
        <v>210.07029723336996</v>
      </c>
      <c r="N92" s="94">
        <f>E92*'Table 1.7.1'!H89/1000000</f>
        <v>4.2485663812279304</v>
      </c>
      <c r="O92" s="94">
        <f>F92*'Table 1.7.1'!I89/1000000</f>
        <v>6.3737171102331542</v>
      </c>
      <c r="P92" s="94">
        <f>G92*'Table 1.7.1'!J89/1000000</f>
        <v>9.5143027586004898</v>
      </c>
      <c r="Q92" s="94">
        <f>H92*'Table 1.7.1'!K89/1000000</f>
        <v>12.121293584631694</v>
      </c>
      <c r="R92" s="94">
        <f>I92*'Table 1.7.1'!L89/1000000</f>
        <v>12.837832744058645</v>
      </c>
      <c r="S92" s="34"/>
    </row>
    <row r="93" spans="1:19" s="28" customFormat="1" ht="15" customHeight="1">
      <c r="A93" s="86" t="s">
        <v>109</v>
      </c>
      <c r="B93" s="23"/>
      <c r="C93" s="24">
        <v>81</v>
      </c>
      <c r="D93" s="25"/>
      <c r="E93" s="26">
        <f>E94+E100</f>
        <v>1382859.2390000001</v>
      </c>
      <c r="F93" s="26">
        <f t="shared" ref="F93:R93" si="21">F94+F100</f>
        <v>1515562.7629999998</v>
      </c>
      <c r="G93" s="26">
        <f t="shared" si="21"/>
        <v>1642064.666</v>
      </c>
      <c r="H93" s="26">
        <f t="shared" si="21"/>
        <v>1715582.9090000002</v>
      </c>
      <c r="I93" s="26">
        <f t="shared" si="21"/>
        <v>1740110.2280000001</v>
      </c>
      <c r="J93" s="26">
        <f t="shared" si="21"/>
        <v>1861.8267997935161</v>
      </c>
      <c r="K93" s="26">
        <f t="shared" si="21"/>
        <v>2582.6881986174612</v>
      </c>
      <c r="L93" s="26">
        <f t="shared" si="21"/>
        <v>4013.1056025699995</v>
      </c>
      <c r="M93" s="26">
        <f t="shared" si="21"/>
        <v>5227.3032601883406</v>
      </c>
      <c r="N93" s="85">
        <f t="shared" si="21"/>
        <v>74.638447085458949</v>
      </c>
      <c r="O93" s="85">
        <f t="shared" si="21"/>
        <v>110.93233937799999</v>
      </c>
      <c r="P93" s="85">
        <f t="shared" si="21"/>
        <v>167.97481268299998</v>
      </c>
      <c r="Q93" s="85">
        <f t="shared" si="21"/>
        <v>226.73370730500002</v>
      </c>
      <c r="R93" s="85">
        <f t="shared" si="21"/>
        <v>250.89807952599998</v>
      </c>
      <c r="S93" s="27"/>
    </row>
    <row r="94" spans="1:19" ht="15" customHeight="1">
      <c r="A94" s="99" t="s">
        <v>110</v>
      </c>
      <c r="B94" s="30"/>
      <c r="C94" s="31">
        <v>82</v>
      </c>
      <c r="D94" s="32"/>
      <c r="E94" s="100">
        <f>SUM(E95:E99)</f>
        <v>53400.759000000005</v>
      </c>
      <c r="F94" s="100">
        <f t="shared" ref="F94:R94" si="22">SUM(F95:F99)</f>
        <v>55361.380000000005</v>
      </c>
      <c r="G94" s="100">
        <f t="shared" si="22"/>
        <v>57362.679000000004</v>
      </c>
      <c r="H94" s="100">
        <f t="shared" si="22"/>
        <v>59281.235000000001</v>
      </c>
      <c r="I94" s="100">
        <f t="shared" si="22"/>
        <v>60003.114999999991</v>
      </c>
      <c r="J94" s="100">
        <f t="shared" si="22"/>
        <v>101.63162821</v>
      </c>
      <c r="K94" s="100">
        <f t="shared" si="22"/>
        <v>121.55820127000001</v>
      </c>
      <c r="L94" s="100">
        <f t="shared" si="22"/>
        <v>209.79920289999998</v>
      </c>
      <c r="M94" s="100">
        <f t="shared" si="22"/>
        <v>277.34134324000001</v>
      </c>
      <c r="N94" s="101">
        <f t="shared" si="22"/>
        <v>4.6759366179999997</v>
      </c>
      <c r="O94" s="101">
        <f t="shared" si="22"/>
        <v>5.8416542279999994</v>
      </c>
      <c r="P94" s="101">
        <f t="shared" si="22"/>
        <v>9.4919085050000014</v>
      </c>
      <c r="Q94" s="101">
        <f t="shared" si="22"/>
        <v>12.537652824</v>
      </c>
      <c r="R94" s="101">
        <f t="shared" si="22"/>
        <v>15.124957693999999</v>
      </c>
      <c r="S94" s="34"/>
    </row>
    <row r="95" spans="1:19" ht="12.75" customHeight="1">
      <c r="A95" s="102" t="s">
        <v>111</v>
      </c>
      <c r="B95" s="30"/>
      <c r="C95" s="31">
        <v>83</v>
      </c>
      <c r="D95" s="32">
        <v>398</v>
      </c>
      <c r="E95" s="33">
        <v>15925.852999999999</v>
      </c>
      <c r="F95" s="33">
        <v>14956.694</v>
      </c>
      <c r="G95" s="33">
        <v>15171.805</v>
      </c>
      <c r="H95" s="33">
        <v>15655.344999999999</v>
      </c>
      <c r="I95" s="33">
        <v>15841.096</v>
      </c>
      <c r="J95" s="33">
        <f>E95*'Table 1.7.1'!D92/1000000</f>
        <v>57.970104919999997</v>
      </c>
      <c r="K95" s="33">
        <f>F95*'Table 1.7.1'!E92/1000000</f>
        <v>66.557288299999996</v>
      </c>
      <c r="L95" s="33">
        <f>G95*'Table 1.7.1'!F92/1000000</f>
        <v>118.79523315</v>
      </c>
      <c r="M95" s="33">
        <f>H95*'Table 1.7.1'!G92/1000000</f>
        <v>152.1699534</v>
      </c>
      <c r="N95" s="90">
        <f>E95*'Table 1.7.1'!H92/1000000</f>
        <v>2.6277657449999996</v>
      </c>
      <c r="O95" s="90">
        <f>F95*'Table 1.7.1'!I92/1000000</f>
        <v>2.91655533</v>
      </c>
      <c r="P95" s="90">
        <f>G95*'Table 1.7.1'!J92/1000000</f>
        <v>5.3556471649999997</v>
      </c>
      <c r="Q95" s="90">
        <f>H95*'Table 1.7.1'!K92/1000000</f>
        <v>6.9509731800000001</v>
      </c>
      <c r="R95" s="90">
        <f>I95*'Table 1.7.1'!L92/1000000</f>
        <v>8.7759671840000006</v>
      </c>
      <c r="S95" s="34"/>
    </row>
    <row r="96" spans="1:19" ht="12.75" customHeight="1">
      <c r="A96" s="102" t="s">
        <v>112</v>
      </c>
      <c r="B96" s="30"/>
      <c r="C96" s="31">
        <v>84</v>
      </c>
      <c r="D96" s="32">
        <v>417</v>
      </c>
      <c r="E96" s="33">
        <v>4592.1350000000002</v>
      </c>
      <c r="F96" s="33">
        <v>4954.8500000000004</v>
      </c>
      <c r="G96" s="33">
        <v>5042.3810000000003</v>
      </c>
      <c r="H96" s="33">
        <v>5204.1040000000003</v>
      </c>
      <c r="I96" s="33">
        <v>5270.8940000000002</v>
      </c>
      <c r="J96" s="33">
        <f>E96*'Table 1.7.1'!D93/1000000</f>
        <v>4.5002922999999999</v>
      </c>
      <c r="K96" s="33">
        <f>F96*'Table 1.7.1'!E93/1000000</f>
        <v>6.1935624999999996</v>
      </c>
      <c r="L96" s="33">
        <f>G96*'Table 1.7.1'!F93/1000000</f>
        <v>8.4207762700000011</v>
      </c>
      <c r="M96" s="33">
        <f>H96*'Table 1.7.1'!G93/1000000</f>
        <v>11.188823600000001</v>
      </c>
      <c r="N96" s="90">
        <f>E96*'Table 1.7.1'!H93/1000000</f>
        <v>0.30767304500000003</v>
      </c>
      <c r="O96" s="90">
        <f>F96*'Table 1.7.1'!I93/1000000</f>
        <v>0.30224585000000004</v>
      </c>
      <c r="P96" s="90">
        <f>G96*'Table 1.7.1'!J93/1000000</f>
        <v>0.49919571900000004</v>
      </c>
      <c r="Q96" s="90">
        <f>H96*'Table 1.7.1'!K93/1000000</f>
        <v>0.64010479200000003</v>
      </c>
      <c r="R96" s="90">
        <f>I96*'Table 1.7.1'!L93/1000000</f>
        <v>0.80117588800000006</v>
      </c>
      <c r="S96" s="34"/>
    </row>
    <row r="97" spans="1:19" ht="12.75" customHeight="1">
      <c r="A97" s="102" t="s">
        <v>113</v>
      </c>
      <c r="B97" s="30"/>
      <c r="C97" s="31">
        <v>85</v>
      </c>
      <c r="D97" s="32">
        <v>762</v>
      </c>
      <c r="E97" s="33">
        <v>5775.4040000000005</v>
      </c>
      <c r="F97" s="33">
        <v>6172.8069999999998</v>
      </c>
      <c r="G97" s="33">
        <v>6453.24</v>
      </c>
      <c r="H97" s="33">
        <v>6691.4160000000002</v>
      </c>
      <c r="I97" s="33">
        <v>6783.39</v>
      </c>
      <c r="J97" s="33">
        <f>E97*'Table 1.7.1'!D94/1000000</f>
        <v>4.8513393600000008</v>
      </c>
      <c r="K97" s="33">
        <f>F97*'Table 1.7.1'!E94/1000000</f>
        <v>4.9382455999999992</v>
      </c>
      <c r="L97" s="33">
        <f>G97*'Table 1.7.1'!F94/1000000</f>
        <v>9.2281331999999985</v>
      </c>
      <c r="M97" s="33">
        <f>H97*'Table 1.7.1'!G94/1000000</f>
        <v>12.51294792</v>
      </c>
      <c r="N97" s="90">
        <f>E97*'Table 1.7.1'!H94/1000000</f>
        <v>0.15593590800000001</v>
      </c>
      <c r="O97" s="90">
        <f>F97*'Table 1.7.1'!I94/1000000</f>
        <v>0.24691228000000001</v>
      </c>
      <c r="P97" s="90">
        <f>G97*'Table 1.7.1'!J94/1000000</f>
        <v>0.46463327999999998</v>
      </c>
      <c r="Q97" s="90">
        <f>H97*'Table 1.7.1'!K94/1000000</f>
        <v>0.63568451999999998</v>
      </c>
      <c r="R97" s="90">
        <f>I97*'Table 1.7.1'!L94/1000000</f>
        <v>0.71225595000000008</v>
      </c>
      <c r="S97" s="34"/>
    </row>
    <row r="98" spans="1:19" ht="12.75" customHeight="1">
      <c r="A98" s="102" t="s">
        <v>114</v>
      </c>
      <c r="B98" s="30"/>
      <c r="C98" s="31">
        <v>86</v>
      </c>
      <c r="D98" s="32">
        <v>795</v>
      </c>
      <c r="E98" s="33">
        <v>4188.01</v>
      </c>
      <c r="F98" s="33">
        <v>4501.4189999999999</v>
      </c>
      <c r="G98" s="33">
        <v>4747.8389999999999</v>
      </c>
      <c r="H98" s="33">
        <v>4918.3959999999997</v>
      </c>
      <c r="I98" s="33">
        <v>4979.6719999999996</v>
      </c>
      <c r="J98" s="33">
        <f>E98*'Table 1.7.1'!D95/1000000</f>
        <v>7.0358568000000004</v>
      </c>
      <c r="K98" s="33">
        <f>F98*'Table 1.7.1'!E95/1000000</f>
        <v>8.6877386699999999</v>
      </c>
      <c r="L98" s="93">
        <f>G98*'Table 1.7.1'!F95/1000000</f>
        <v>21.46023228</v>
      </c>
      <c r="M98" s="33">
        <f>H98*'Table 1.7.1'!G95/1000000</f>
        <v>30.149767479999998</v>
      </c>
      <c r="N98" s="90">
        <f>E98*'Table 1.7.1'!H95/1000000</f>
        <v>0.20940049999999999</v>
      </c>
      <c r="O98" s="90">
        <f>F98*'Table 1.7.1'!I95/1000000</f>
        <v>0.36911635800000003</v>
      </c>
      <c r="P98" s="90">
        <f>G98*'Table 1.7.1'!J95/1000000</f>
        <v>0.70742801099999997</v>
      </c>
      <c r="Q98" s="90">
        <f>H98*'Table 1.7.1'!K95/1000000</f>
        <v>0.71808581599999999</v>
      </c>
      <c r="R98" s="90">
        <f>I98*'Table 1.7.1'!L95/1000000</f>
        <v>0.71209309599999993</v>
      </c>
      <c r="S98" s="34"/>
    </row>
    <row r="99" spans="1:19" ht="12.75" customHeight="1">
      <c r="A99" s="102" t="s">
        <v>115</v>
      </c>
      <c r="B99" s="30"/>
      <c r="C99" s="31">
        <v>87</v>
      </c>
      <c r="D99" s="32">
        <v>860</v>
      </c>
      <c r="E99" s="33">
        <v>22919.357</v>
      </c>
      <c r="F99" s="33">
        <v>24775.61</v>
      </c>
      <c r="G99" s="33">
        <v>25947.414000000001</v>
      </c>
      <c r="H99" s="33">
        <v>26811.973999999998</v>
      </c>
      <c r="I99" s="33">
        <v>27128.062999999998</v>
      </c>
      <c r="J99" s="33">
        <f>E99*'Table 1.7.1'!D96/1000000</f>
        <v>27.274034829999998</v>
      </c>
      <c r="K99" s="33">
        <f>F99*'Table 1.7.1'!E96/1000000</f>
        <v>35.181366200000006</v>
      </c>
      <c r="L99" s="33">
        <f>G99*'Table 1.7.1'!F96/1000000</f>
        <v>51.894827999999997</v>
      </c>
      <c r="M99" s="33">
        <f>H99*'Table 1.7.1'!G96/1000000</f>
        <v>71.319850839999987</v>
      </c>
      <c r="N99" s="90">
        <f>E99*'Table 1.7.1'!H96/1000000</f>
        <v>1.37516142</v>
      </c>
      <c r="O99" s="90">
        <f>F99*'Table 1.7.1'!I96/1000000</f>
        <v>2.0068244100000001</v>
      </c>
      <c r="P99" s="90">
        <f>G99*'Table 1.7.1'!J96/1000000</f>
        <v>2.4650043300000002</v>
      </c>
      <c r="Q99" s="90">
        <f>H99*'Table 1.7.1'!K96/1000000</f>
        <v>3.5928045159999997</v>
      </c>
      <c r="R99" s="90">
        <f>I99*'Table 1.7.1'!L96/1000000</f>
        <v>4.1234655760000001</v>
      </c>
      <c r="S99" s="34"/>
    </row>
    <row r="100" spans="1:19" ht="15" customHeight="1">
      <c r="A100" s="99" t="s">
        <v>116</v>
      </c>
      <c r="B100" s="30"/>
      <c r="C100" s="31">
        <v>88</v>
      </c>
      <c r="D100" s="32"/>
      <c r="E100" s="100">
        <f>SUM(E101:E109)</f>
        <v>1329458.48</v>
      </c>
      <c r="F100" s="100">
        <f t="shared" ref="F100:R100" si="23">SUM(F101:F109)</f>
        <v>1460201.3829999999</v>
      </c>
      <c r="G100" s="100">
        <f t="shared" si="23"/>
        <v>1584701.987</v>
      </c>
      <c r="H100" s="100">
        <f t="shared" si="23"/>
        <v>1656301.6740000001</v>
      </c>
      <c r="I100" s="100">
        <f t="shared" si="23"/>
        <v>1680107.1130000001</v>
      </c>
      <c r="J100" s="100">
        <f t="shared" si="23"/>
        <v>1760.1951715835162</v>
      </c>
      <c r="K100" s="100">
        <f t="shared" si="23"/>
        <v>2461.1299973474611</v>
      </c>
      <c r="L100" s="100">
        <f t="shared" si="23"/>
        <v>3803.3063996699993</v>
      </c>
      <c r="M100" s="100">
        <f t="shared" si="23"/>
        <v>4949.9619169483403</v>
      </c>
      <c r="N100" s="101">
        <f t="shared" si="23"/>
        <v>69.962510467458955</v>
      </c>
      <c r="O100" s="101">
        <f t="shared" si="23"/>
        <v>105.09068515</v>
      </c>
      <c r="P100" s="101">
        <f t="shared" si="23"/>
        <v>158.48290417799998</v>
      </c>
      <c r="Q100" s="101">
        <f t="shared" si="23"/>
        <v>214.19605448100003</v>
      </c>
      <c r="R100" s="101">
        <f t="shared" si="23"/>
        <v>235.77312183199999</v>
      </c>
      <c r="S100" s="34"/>
    </row>
    <row r="101" spans="1:19" s="67" customFormat="1" ht="12.75" customHeight="1">
      <c r="A101" s="103" t="s">
        <v>117</v>
      </c>
      <c r="B101" s="61"/>
      <c r="C101" s="62">
        <v>89</v>
      </c>
      <c r="D101" s="63">
        <v>4</v>
      </c>
      <c r="E101" s="64">
        <v>19789.88</v>
      </c>
      <c r="F101" s="64">
        <v>22856.302</v>
      </c>
      <c r="G101" s="64">
        <v>27614.718000000001</v>
      </c>
      <c r="H101" s="64">
        <v>29839.993999999999</v>
      </c>
      <c r="I101" s="64">
        <v>30577.756000000001</v>
      </c>
      <c r="J101" s="95">
        <f>E101*'Table 1.7.1'!D98/1000000</f>
        <v>9.9178471235157932</v>
      </c>
      <c r="K101" s="95">
        <f>F101*'Table 1.7.1'!E98/1000000</f>
        <v>14.589023037461283</v>
      </c>
      <c r="L101" s="64">
        <f>G101*'Table 1.7.1'!F98/1000000</f>
        <v>24.853246200000001</v>
      </c>
      <c r="M101" s="64">
        <f>H101*'Table 1.7.1'!G98/1000000</f>
        <v>32.823993399999999</v>
      </c>
      <c r="N101" s="88">
        <f>E101*'Table 1.7.1'!H98/1000000</f>
        <v>0.39420485545895551</v>
      </c>
      <c r="O101" s="88">
        <f>F101*'Table 1.7.1'!I98/1000000</f>
        <v>0.47998234200000001</v>
      </c>
      <c r="P101" s="88">
        <f>G101*'Table 1.7.1'!J98/1000000</f>
        <v>1.4635800539999999</v>
      </c>
      <c r="Q101" s="88">
        <f>H101*'Table 1.7.1'!K98/1000000</f>
        <v>1.7008796579999998</v>
      </c>
      <c r="R101" s="88">
        <f>I101*'Table 1.7.1'!L98/1000000</f>
        <v>2.1098651639999999</v>
      </c>
      <c r="S101" s="65"/>
    </row>
    <row r="102" spans="1:19" s="67" customFormat="1" ht="12.75" customHeight="1">
      <c r="A102" s="103" t="s">
        <v>118</v>
      </c>
      <c r="B102" s="61"/>
      <c r="C102" s="62">
        <v>90</v>
      </c>
      <c r="D102" s="63">
        <v>50</v>
      </c>
      <c r="E102" s="64">
        <v>117486.952</v>
      </c>
      <c r="F102" s="64">
        <v>129592.27499999999</v>
      </c>
      <c r="G102" s="64">
        <v>140587.92199999999</v>
      </c>
      <c r="H102" s="64">
        <v>145478.29999999999</v>
      </c>
      <c r="I102" s="64">
        <v>147030.14499999999</v>
      </c>
      <c r="J102" s="64">
        <f>E102*'Table 1.7.1'!D99/1000000</f>
        <v>75.191649280000007</v>
      </c>
      <c r="K102" s="64">
        <f>F102*'Table 1.7.1'!E99/1000000</f>
        <v>106.2656655</v>
      </c>
      <c r="L102" s="64">
        <f>G102*'Table 1.7.1'!F99/1000000</f>
        <v>157.45847264</v>
      </c>
      <c r="M102" s="64">
        <f>H102*'Table 1.7.1'!G99/1000000</f>
        <v>210.94353499999997</v>
      </c>
      <c r="N102" s="88">
        <f>E102*'Table 1.7.1'!H99/1000000</f>
        <v>2.5847129440000001</v>
      </c>
      <c r="O102" s="88">
        <f>F102*'Table 1.7.1'!I99/1000000</f>
        <v>2.8510300499999999</v>
      </c>
      <c r="P102" s="88">
        <f>G102*'Table 1.7.1'!J99/1000000</f>
        <v>4.7799893479999991</v>
      </c>
      <c r="Q102" s="88">
        <f>H102*'Table 1.7.1'!K99/1000000</f>
        <v>6.4010451999999995</v>
      </c>
      <c r="R102" s="88">
        <f>I102*'Table 1.7.1'!L99/1000000</f>
        <v>7.0574469599999992</v>
      </c>
      <c r="S102" s="65"/>
    </row>
    <row r="103" spans="1:19" s="67" customFormat="1" ht="12.75" customHeight="1">
      <c r="A103" s="103" t="s">
        <v>119</v>
      </c>
      <c r="B103" s="61"/>
      <c r="C103" s="62">
        <v>91</v>
      </c>
      <c r="D103" s="63">
        <v>64</v>
      </c>
      <c r="E103" s="64">
        <v>518.58399999999995</v>
      </c>
      <c r="F103" s="64">
        <v>571.26199999999994</v>
      </c>
      <c r="G103" s="64">
        <v>659.29300000000001</v>
      </c>
      <c r="H103" s="64">
        <v>701.36300000000006</v>
      </c>
      <c r="I103" s="64">
        <v>713.66499999999996</v>
      </c>
      <c r="J103" s="64">
        <f>E103*'Table 1.7.1'!D100/1000000</f>
        <v>0.93863703999999992</v>
      </c>
      <c r="K103" s="64">
        <f>F103*'Table 1.7.1'!E100/1000000</f>
        <v>1.3310404599999999</v>
      </c>
      <c r="L103" s="64">
        <f>G103*'Table 1.7.1'!F100/1000000</f>
        <v>2.1756669</v>
      </c>
      <c r="M103" s="64">
        <f>H103*'Table 1.7.1'!G100/1000000</f>
        <v>3.3805696600000004</v>
      </c>
      <c r="N103" s="88">
        <f>E103*'Table 1.7.1'!H100/1000000</f>
        <v>3.3189376E-2</v>
      </c>
      <c r="O103" s="88">
        <f>F103*'Table 1.7.1'!I100/1000000</f>
        <v>9.4258229999999998E-2</v>
      </c>
      <c r="P103" s="88">
        <f>G103*'Table 1.7.1'!J100/1000000</f>
        <v>0.10746475900000001</v>
      </c>
      <c r="Q103" s="88">
        <f>H103*'Table 1.7.1'!K100/1000000</f>
        <v>0.18445846900000001</v>
      </c>
      <c r="R103" s="88">
        <f>I103*'Table 1.7.1'!L100/1000000</f>
        <v>0.19554421</v>
      </c>
      <c r="S103" s="65"/>
    </row>
    <row r="104" spans="1:19" ht="12.75" customHeight="1">
      <c r="A104" s="102" t="s">
        <v>120</v>
      </c>
      <c r="B104" s="30"/>
      <c r="C104" s="31">
        <v>92</v>
      </c>
      <c r="D104" s="32">
        <v>356</v>
      </c>
      <c r="E104" s="33">
        <v>964486.15500000003</v>
      </c>
      <c r="F104" s="33">
        <v>1053898.1070000001</v>
      </c>
      <c r="G104" s="33">
        <v>1140042.8629999999</v>
      </c>
      <c r="H104" s="33">
        <v>1190863.679</v>
      </c>
      <c r="I104" s="33">
        <v>1207740.4080000001</v>
      </c>
      <c r="J104" s="33">
        <f>E104*'Table 1.7.1'!D101/1000000</f>
        <v>1099.5142167000001</v>
      </c>
      <c r="K104" s="33">
        <f>F104*'Table 1.7.1'!E101/1000000</f>
        <v>1580.8471605</v>
      </c>
      <c r="L104" s="33">
        <f>G104*'Table 1.7.1'!F101/1000000</f>
        <v>2530.8951558599997</v>
      </c>
      <c r="M104" s="33">
        <f>H104*'Table 1.7.1'!G101/1000000</f>
        <v>3489.2305794699996</v>
      </c>
      <c r="N104" s="90">
        <f>E104*'Table 1.7.1'!H101/1000000</f>
        <v>47.259821594999998</v>
      </c>
      <c r="O104" s="90">
        <f>F104*'Table 1.7.1'!I101/1000000</f>
        <v>72.718969383000001</v>
      </c>
      <c r="P104" s="90">
        <f>G104*'Table 1.7.1'!J101/1000000</f>
        <v>102.60385766999998</v>
      </c>
      <c r="Q104" s="90">
        <f>H104*'Table 1.7.1'!K101/1000000</f>
        <v>145.28536883800001</v>
      </c>
      <c r="R104" s="90">
        <f>I104*'Table 1.7.1'!L101/1000000</f>
        <v>159.421733856</v>
      </c>
      <c r="S104" s="34"/>
    </row>
    <row r="105" spans="1:19" ht="12.75" customHeight="1">
      <c r="A105" s="102" t="s">
        <v>121</v>
      </c>
      <c r="B105" s="30"/>
      <c r="C105" s="31">
        <v>93</v>
      </c>
      <c r="D105" s="32">
        <v>364</v>
      </c>
      <c r="E105" s="33">
        <v>59757.114000000001</v>
      </c>
      <c r="F105" s="33">
        <v>65342.319000000003</v>
      </c>
      <c r="G105" s="33">
        <v>69732.006999999998</v>
      </c>
      <c r="H105" s="33">
        <v>72289.290999999997</v>
      </c>
      <c r="I105" s="33">
        <v>73137.148000000001</v>
      </c>
      <c r="J105" s="33">
        <f>E105*'Table 1.7.1'!D102/1000000</f>
        <v>329.85926928000003</v>
      </c>
      <c r="K105" s="33">
        <f>F105*'Table 1.7.1'!E102/1000000</f>
        <v>443.67434601000002</v>
      </c>
      <c r="L105" s="33">
        <f>G105*'Table 1.7.1'!F102/1000000</f>
        <v>637.35054398</v>
      </c>
      <c r="M105" s="93">
        <f>H105*'Table 1.7.1'!G102/1000000</f>
        <v>654.59327341834091</v>
      </c>
      <c r="N105" s="90">
        <f>E105*'Table 1.7.1'!H102/1000000</f>
        <v>11.891665686000001</v>
      </c>
      <c r="O105" s="90">
        <f>F105*'Table 1.7.1'!I102/1000000</f>
        <v>19.145299467000001</v>
      </c>
      <c r="P105" s="90">
        <f>G105*'Table 1.7.1'!J102/1000000</f>
        <v>35.981715611999995</v>
      </c>
      <c r="Q105" s="90">
        <f>H105*'Table 1.7.1'!K102/1000000</f>
        <v>44.313335383000002</v>
      </c>
      <c r="R105" s="90">
        <f>I105*'Table 1.7.1'!L102/1000000</f>
        <v>50.098946380000001</v>
      </c>
      <c r="S105" s="34"/>
    </row>
    <row r="106" spans="1:19" ht="12.75" customHeight="1">
      <c r="A106" s="102" t="s">
        <v>122</v>
      </c>
      <c r="B106" s="30"/>
      <c r="C106" s="31">
        <v>94</v>
      </c>
      <c r="D106" s="32">
        <v>462</v>
      </c>
      <c r="E106" s="33">
        <v>248.71199999999999</v>
      </c>
      <c r="F106" s="33">
        <v>273.23599999999999</v>
      </c>
      <c r="G106" s="33">
        <v>295.24</v>
      </c>
      <c r="H106" s="33">
        <v>307.63200000000001</v>
      </c>
      <c r="I106" s="33">
        <v>311.73899999999998</v>
      </c>
      <c r="J106" s="33">
        <f>E106*'Table 1.7.1'!D103/1000000</f>
        <v>0.49493688000000002</v>
      </c>
      <c r="K106" s="33">
        <f>F106*'Table 1.7.1'!E103/1000000</f>
        <v>0.79784911999999997</v>
      </c>
      <c r="L106" s="33">
        <f>G106*'Table 1.7.1'!F103/1000000</f>
        <v>1.1543884000000002</v>
      </c>
      <c r="M106" s="33">
        <f>H106*'Table 1.7.1'!G103/1000000</f>
        <v>1.62737328</v>
      </c>
      <c r="N106" s="90">
        <f>E106*'Table 1.7.1'!H103/1000000</f>
        <v>3.9793919999999997E-2</v>
      </c>
      <c r="O106" s="90">
        <f>F106*'Table 1.7.1'!I103/1000000</f>
        <v>6.6123111999999998E-2</v>
      </c>
      <c r="P106" s="90">
        <f>G106*'Table 1.7.1'!J103/1000000</f>
        <v>0.11839124000000001</v>
      </c>
      <c r="Q106" s="90">
        <f>H106*'Table 1.7.1'!K103/1000000</f>
        <v>0.193192896</v>
      </c>
      <c r="R106" s="90">
        <f>I106*'Table 1.7.1'!L103/1000000</f>
        <v>0.128436468</v>
      </c>
      <c r="S106" s="34"/>
    </row>
    <row r="107" spans="1:19" s="67" customFormat="1" ht="12.75" customHeight="1">
      <c r="A107" s="103" t="s">
        <v>123</v>
      </c>
      <c r="B107" s="61"/>
      <c r="C107" s="62">
        <v>95</v>
      </c>
      <c r="D107" s="63">
        <v>524</v>
      </c>
      <c r="E107" s="64">
        <v>21594.871999999999</v>
      </c>
      <c r="F107" s="64">
        <v>24400.606</v>
      </c>
      <c r="G107" s="64">
        <v>27281.945</v>
      </c>
      <c r="H107" s="64">
        <v>28905.358</v>
      </c>
      <c r="I107" s="64">
        <v>29432.742999999999</v>
      </c>
      <c r="J107" s="64">
        <f>E107*'Table 1.7.1'!D104/1000000</f>
        <v>14.252615519999999</v>
      </c>
      <c r="K107" s="64">
        <f>F107*'Table 1.7.1'!E104/1000000</f>
        <v>19.520484800000002</v>
      </c>
      <c r="L107" s="64">
        <f>G107*'Table 1.7.1'!F104/1000000</f>
        <v>26.1906672</v>
      </c>
      <c r="M107" s="64">
        <f>H107*'Table 1.7.1'!G104/1000000</f>
        <v>32.374000960000004</v>
      </c>
      <c r="N107" s="88">
        <f>E107*'Table 1.7.1'!H104/1000000</f>
        <v>0.7342256479999999</v>
      </c>
      <c r="O107" s="88">
        <f>F107*'Table 1.7.1'!I104/1000000</f>
        <v>1.0492260579999999</v>
      </c>
      <c r="P107" s="88">
        <f>G107*'Table 1.7.1'!J104/1000000</f>
        <v>1.5277889199999999</v>
      </c>
      <c r="Q107" s="88">
        <f>H107*'Table 1.7.1'!K104/1000000</f>
        <v>1.907753628</v>
      </c>
      <c r="R107" s="88">
        <f>I107*'Table 1.7.1'!L104/1000000</f>
        <v>2.0308592669999999</v>
      </c>
      <c r="S107" s="65"/>
    </row>
    <row r="108" spans="1:19" ht="12.75" customHeight="1">
      <c r="A108" s="102" t="s">
        <v>124</v>
      </c>
      <c r="B108" s="30"/>
      <c r="C108" s="31">
        <v>96</v>
      </c>
      <c r="D108" s="32">
        <v>586</v>
      </c>
      <c r="E108" s="33">
        <v>127346.713</v>
      </c>
      <c r="F108" s="33">
        <v>144522.19200000001</v>
      </c>
      <c r="G108" s="33">
        <v>158645.46299999999</v>
      </c>
      <c r="H108" s="33">
        <v>167442.258</v>
      </c>
      <c r="I108" s="33">
        <v>170494.367</v>
      </c>
      <c r="J108" s="33">
        <f>E108*'Table 1.7.1'!D105/1000000</f>
        <v>193.56700375999998</v>
      </c>
      <c r="K108" s="33">
        <f>F108*'Table 1.7.1'!E105/1000000</f>
        <v>244.24250448000001</v>
      </c>
      <c r="L108" s="33">
        <f>G108*'Table 1.7.1'!F105/1000000</f>
        <v>353.77938248999993</v>
      </c>
      <c r="M108" s="33">
        <f>H108*'Table 1.7.1'!G105/1000000</f>
        <v>433.67544822000002</v>
      </c>
      <c r="N108" s="90">
        <f>E108*'Table 1.7.1'!H105/1000000</f>
        <v>5.7306020850000001</v>
      </c>
      <c r="O108" s="90">
        <f>F108*'Table 1.7.1'!I105/1000000</f>
        <v>6.7925430240000004</v>
      </c>
      <c r="P108" s="90">
        <f>G108*'Table 1.7.1'!J105/1000000</f>
        <v>9.0427913909999997</v>
      </c>
      <c r="Q108" s="90">
        <f>H108*'Table 1.7.1'!K105/1000000</f>
        <v>10.381419996</v>
      </c>
      <c r="R108" s="90">
        <f>I108*'Table 1.7.1'!L105/1000000</f>
        <v>10.741145120999999</v>
      </c>
      <c r="S108" s="34"/>
    </row>
    <row r="109" spans="1:19" ht="12.75" customHeight="1">
      <c r="A109" s="102" t="s">
        <v>125</v>
      </c>
      <c r="B109" s="30"/>
      <c r="C109" s="31">
        <v>97</v>
      </c>
      <c r="D109" s="32">
        <v>144</v>
      </c>
      <c r="E109" s="33">
        <v>18229.498</v>
      </c>
      <c r="F109" s="33">
        <v>18745.083999999999</v>
      </c>
      <c r="G109" s="33">
        <v>19842.536</v>
      </c>
      <c r="H109" s="33">
        <v>20473.798999999999</v>
      </c>
      <c r="I109" s="33">
        <v>20669.142</v>
      </c>
      <c r="J109" s="33">
        <f>E109*'Table 1.7.1'!D106/1000000</f>
        <v>36.458995999999999</v>
      </c>
      <c r="K109" s="33">
        <f>F109*'Table 1.7.1'!E106/1000000</f>
        <v>49.861923439999998</v>
      </c>
      <c r="L109" s="33">
        <f>G109*'Table 1.7.1'!F106/1000000</f>
        <v>69.448875999999998</v>
      </c>
      <c r="M109" s="33">
        <f>H109*'Table 1.7.1'!G106/1000000</f>
        <v>91.313143539999999</v>
      </c>
      <c r="N109" s="90">
        <f>E109*'Table 1.7.1'!H106/1000000</f>
        <v>1.2942943579999999</v>
      </c>
      <c r="O109" s="90">
        <f>F109*'Table 1.7.1'!I106/1000000</f>
        <v>1.8932534839999999</v>
      </c>
      <c r="P109" s="90">
        <f>G109*'Table 1.7.1'!J106/1000000</f>
        <v>2.857325184</v>
      </c>
      <c r="Q109" s="90">
        <f>H109*'Table 1.7.1'!K106/1000000</f>
        <v>3.8286004129999998</v>
      </c>
      <c r="R109" s="90">
        <f>I109*'Table 1.7.1'!L106/1000000</f>
        <v>3.9891444059999999</v>
      </c>
      <c r="S109" s="34"/>
    </row>
    <row r="110" spans="1:19" s="28" customFormat="1" ht="15" customHeight="1">
      <c r="A110" s="86" t="s">
        <v>126</v>
      </c>
      <c r="B110" s="23"/>
      <c r="C110" s="24">
        <v>98</v>
      </c>
      <c r="D110" s="25"/>
      <c r="E110" s="26">
        <f>SUM(E111:E121)</f>
        <v>485756.41399999999</v>
      </c>
      <c r="F110" s="26">
        <f t="shared" ref="F110:R110" si="24">SUM(F111:F121)</f>
        <v>523831.41799999995</v>
      </c>
      <c r="G110" s="26">
        <f t="shared" si="24"/>
        <v>559881.03700000001</v>
      </c>
      <c r="H110" s="26">
        <f t="shared" si="24"/>
        <v>580177.81500000006</v>
      </c>
      <c r="I110" s="26">
        <f t="shared" si="24"/>
        <v>586803.0639999999</v>
      </c>
      <c r="J110" s="26">
        <f t="shared" si="24"/>
        <v>1217.5516294823797</v>
      </c>
      <c r="K110" s="26">
        <f t="shared" si="24"/>
        <v>1465.3227483687463</v>
      </c>
      <c r="L110" s="26">
        <f t="shared" si="24"/>
        <v>2084.0116747000002</v>
      </c>
      <c r="M110" s="26">
        <f t="shared" si="24"/>
        <v>2697.5749914813782</v>
      </c>
      <c r="N110" s="85">
        <f t="shared" si="24"/>
        <v>35.198129151000003</v>
      </c>
      <c r="O110" s="85">
        <f t="shared" si="24"/>
        <v>44.331490388999995</v>
      </c>
      <c r="P110" s="85">
        <f t="shared" si="24"/>
        <v>72.199545800999999</v>
      </c>
      <c r="Q110" s="85">
        <f t="shared" si="24"/>
        <v>101.78190587100001</v>
      </c>
      <c r="R110" s="85">
        <f t="shared" si="24"/>
        <v>111.18171087300001</v>
      </c>
      <c r="S110" s="27"/>
    </row>
    <row r="111" spans="1:19" ht="12.75" customHeight="1">
      <c r="A111" s="35" t="s">
        <v>127</v>
      </c>
      <c r="B111" s="30"/>
      <c r="C111" s="31">
        <v>99</v>
      </c>
      <c r="D111" s="32">
        <v>96</v>
      </c>
      <c r="E111" s="33">
        <v>289.61399999999998</v>
      </c>
      <c r="F111" s="33">
        <v>327.036</v>
      </c>
      <c r="G111" s="33">
        <v>363.12299999999999</v>
      </c>
      <c r="H111" s="33">
        <v>384.69499999999999</v>
      </c>
      <c r="I111" s="33">
        <v>391.83699999999999</v>
      </c>
      <c r="J111" s="33">
        <f>E111*'Table 1.7.1'!D108/1000000</f>
        <v>11.868381719999999</v>
      </c>
      <c r="K111" s="33">
        <f>F111*'Table 1.7.1'!E108/1000000</f>
        <v>13.751863800000001</v>
      </c>
      <c r="L111" s="33">
        <f>G111*'Table 1.7.1'!F108/1000000</f>
        <v>17.23744881</v>
      </c>
      <c r="M111" s="93">
        <f>H111*'Table 1.7.1'!G108/1000000</f>
        <v>24.045234907038431</v>
      </c>
      <c r="N111" s="90">
        <f>E111*'Table 1.7.1'!H108/1000000</f>
        <v>0.31625848799999995</v>
      </c>
      <c r="O111" s="90">
        <f>F111*'Table 1.7.1'!I108/1000000</f>
        <v>0.40781389200000001</v>
      </c>
      <c r="P111" s="90">
        <f>G111*'Table 1.7.1'!J108/1000000</f>
        <v>0.43974195299999996</v>
      </c>
      <c r="Q111" s="90">
        <f>H111*'Table 1.7.1'!K108/1000000</f>
        <v>0.43547473999999997</v>
      </c>
      <c r="R111" s="90">
        <f>I111*'Table 1.7.1'!L108/1000000</f>
        <v>0.56385344299999995</v>
      </c>
      <c r="S111" s="34"/>
    </row>
    <row r="112" spans="1:19" s="67" customFormat="1" ht="12.75" customHeight="1">
      <c r="A112" s="60" t="s">
        <v>128</v>
      </c>
      <c r="B112" s="61"/>
      <c r="C112" s="62">
        <v>100</v>
      </c>
      <c r="D112" s="63">
        <v>116</v>
      </c>
      <c r="E112" s="64">
        <v>11169.233</v>
      </c>
      <c r="F112" s="64">
        <v>12446.949000000001</v>
      </c>
      <c r="G112" s="64">
        <v>13357.574000000001</v>
      </c>
      <c r="H112" s="64">
        <v>13822.644</v>
      </c>
      <c r="I112" s="64">
        <v>13977.903</v>
      </c>
      <c r="J112" s="64">
        <f>E112*'Table 1.7.1'!D109/1000000</f>
        <v>7.1483091200000004</v>
      </c>
      <c r="K112" s="64">
        <f>F112*'Table 1.7.1'!E109/1000000</f>
        <v>10.704376140000001</v>
      </c>
      <c r="L112" s="64">
        <f>G112*'Table 1.7.1'!F109/1000000</f>
        <v>18.700603600000001</v>
      </c>
      <c r="M112" s="64">
        <f>H112*'Table 1.7.1'!G109/1000000</f>
        <v>25.848344280000003</v>
      </c>
      <c r="N112" s="88">
        <f>E112*'Table 1.7.1'!H109/1000000</f>
        <v>0.39092315500000002</v>
      </c>
      <c r="O112" s="88">
        <f>F112*'Table 1.7.1'!I109/1000000</f>
        <v>0.64724134799999999</v>
      </c>
      <c r="P112" s="88">
        <f>G112*'Table 1.7.1'!J109/1000000</f>
        <v>1.228896808</v>
      </c>
      <c r="Q112" s="88">
        <f>H112*'Table 1.7.1'!K109/1000000</f>
        <v>1.852234296</v>
      </c>
      <c r="R112" s="88">
        <f>I112*'Table 1.7.1'!L109/1000000</f>
        <v>1.7053041659999999</v>
      </c>
      <c r="S112" s="65"/>
    </row>
    <row r="113" spans="1:19" ht="12.75" customHeight="1">
      <c r="A113" s="35" t="s">
        <v>129</v>
      </c>
      <c r="B113" s="30"/>
      <c r="C113" s="31">
        <v>101</v>
      </c>
      <c r="D113" s="32">
        <v>360</v>
      </c>
      <c r="E113" s="33">
        <v>199400.33900000001</v>
      </c>
      <c r="F113" s="33">
        <v>213395.41099999999</v>
      </c>
      <c r="G113" s="33">
        <v>227303.17499999999</v>
      </c>
      <c r="H113" s="33">
        <v>234951.15400000001</v>
      </c>
      <c r="I113" s="33">
        <v>237414.495</v>
      </c>
      <c r="J113" s="33">
        <f>E113*'Table 1.7.1'!D110/1000000</f>
        <v>444.66275597000003</v>
      </c>
      <c r="K113" s="33">
        <f>F113*'Table 1.7.1'!E110/1000000</f>
        <v>469.46990419999997</v>
      </c>
      <c r="L113" s="33">
        <f>G113*'Table 1.7.1'!F110/1000000</f>
        <v>645.54101700000001</v>
      </c>
      <c r="M113" s="33">
        <f>H113*'Table 1.7.1'!G110/1000000</f>
        <v>845.8241544</v>
      </c>
      <c r="N113" s="90">
        <f>E113*'Table 1.7.1'!H110/1000000</f>
        <v>8.973015255</v>
      </c>
      <c r="O113" s="90">
        <f>F113*'Table 1.7.1'!I110/1000000</f>
        <v>10.029584316999999</v>
      </c>
      <c r="P113" s="90">
        <f>G113*'Table 1.7.1'!J110/1000000</f>
        <v>15.002009549999999</v>
      </c>
      <c r="Q113" s="90">
        <f>H113*'Table 1.7.1'!K110/1000000</f>
        <v>21.380555014000002</v>
      </c>
      <c r="R113" s="90">
        <f>I113*'Table 1.7.1'!L110/1000000</f>
        <v>23.504035004999999</v>
      </c>
      <c r="S113" s="34"/>
    </row>
    <row r="114" spans="1:19" s="67" customFormat="1" ht="12.75" customHeight="1">
      <c r="A114" s="60" t="s">
        <v>130</v>
      </c>
      <c r="B114" s="61"/>
      <c r="C114" s="62">
        <v>102</v>
      </c>
      <c r="D114" s="63">
        <v>418</v>
      </c>
      <c r="E114" s="64">
        <v>4795.1120000000001</v>
      </c>
      <c r="F114" s="64">
        <v>5317.06</v>
      </c>
      <c r="G114" s="64">
        <v>5753.3410000000003</v>
      </c>
      <c r="H114" s="64">
        <v>6022.0010000000002</v>
      </c>
      <c r="I114" s="64">
        <v>6112.143</v>
      </c>
      <c r="J114" s="64">
        <f>E114*'Table 1.7.1'!D111/1000000</f>
        <v>4.3156007999999995</v>
      </c>
      <c r="K114" s="64">
        <f>F114*'Table 1.7.1'!E111/1000000</f>
        <v>6.008277800000001</v>
      </c>
      <c r="L114" s="64">
        <f>G114*'Table 1.7.1'!F111/1000000</f>
        <v>8.9752119600000011</v>
      </c>
      <c r="M114" s="64">
        <f>H114*'Table 1.7.1'!G111/1000000</f>
        <v>12.345102050000001</v>
      </c>
      <c r="N114" s="88">
        <f>E114*'Table 1.7.1'!H111/1000000</f>
        <v>0.12946802400000001</v>
      </c>
      <c r="O114" s="88">
        <f>F114*'Table 1.7.1'!I111/1000000</f>
        <v>0.19673122000000001</v>
      </c>
      <c r="P114" s="88">
        <f>G114*'Table 1.7.1'!J111/1000000</f>
        <v>0.42574723400000003</v>
      </c>
      <c r="Q114" s="88">
        <f>H114*'Table 1.7.1'!K111/1000000</f>
        <v>0.49380408199999998</v>
      </c>
      <c r="R114" s="88">
        <f>I114*'Table 1.7.1'!L111/1000000</f>
        <v>0.5256442979999999</v>
      </c>
      <c r="S114" s="65"/>
    </row>
    <row r="115" spans="1:19" ht="12.75" customHeight="1">
      <c r="A115" s="35" t="s">
        <v>131</v>
      </c>
      <c r="B115" s="30"/>
      <c r="C115" s="31">
        <v>103</v>
      </c>
      <c r="D115" s="32">
        <v>458</v>
      </c>
      <c r="E115" s="33">
        <v>20720.810000000001</v>
      </c>
      <c r="F115" s="33">
        <v>23414.909</v>
      </c>
      <c r="G115" s="33">
        <v>26100.241000000002</v>
      </c>
      <c r="H115" s="33">
        <v>27502.008000000002</v>
      </c>
      <c r="I115" s="33">
        <v>27949.395</v>
      </c>
      <c r="J115" s="33">
        <f>E115*'Table 1.7.1'!D112/1000000</f>
        <v>147.73937530000001</v>
      </c>
      <c r="K115" s="33">
        <f>F115*'Table 1.7.1'!E112/1000000</f>
        <v>195.51449015</v>
      </c>
      <c r="L115" s="33">
        <f>G115*'Table 1.7.1'!F112/1000000</f>
        <v>292.84470402000005</v>
      </c>
      <c r="M115" s="33">
        <f>H115*'Table 1.7.1'!G112/1000000</f>
        <v>377.87758991999999</v>
      </c>
      <c r="N115" s="90">
        <f>E115*'Table 1.7.1'!H112/1000000</f>
        <v>4.6207406300000002</v>
      </c>
      <c r="O115" s="90">
        <f>F115*'Table 1.7.1'!I112/1000000</f>
        <v>6.6498341559999998</v>
      </c>
      <c r="P115" s="90">
        <f>G115*'Table 1.7.1'!J112/1000000</f>
        <v>12.658616885000002</v>
      </c>
      <c r="Q115" s="90">
        <f>H115*'Table 1.7.1'!K112/1000000</f>
        <v>16.5012048</v>
      </c>
      <c r="R115" s="90">
        <f>I115*'Table 1.7.1'!L112/1000000</f>
        <v>18.921740414999999</v>
      </c>
      <c r="S115" s="34"/>
    </row>
    <row r="116" spans="1:19" s="67" customFormat="1" ht="12.75" customHeight="1">
      <c r="A116" s="60" t="s">
        <v>132</v>
      </c>
      <c r="B116" s="61"/>
      <c r="C116" s="62">
        <v>104</v>
      </c>
      <c r="D116" s="63">
        <v>104</v>
      </c>
      <c r="E116" s="64">
        <v>42133.199000000001</v>
      </c>
      <c r="F116" s="64">
        <v>44957.66</v>
      </c>
      <c r="G116" s="64">
        <v>46321.161999999997</v>
      </c>
      <c r="H116" s="64">
        <v>47250.315000000002</v>
      </c>
      <c r="I116" s="64">
        <v>47601.374000000003</v>
      </c>
      <c r="J116" s="95">
        <f>E116*'Table 1.7.1'!D113/1000000</f>
        <v>30.942078172379542</v>
      </c>
      <c r="K116" s="95">
        <f>F116*'Table 1.7.1'!E113/1000000</f>
        <v>36.751935468746375</v>
      </c>
      <c r="L116" s="64">
        <f>G116*'Table 1.7.1'!F113/1000000</f>
        <v>47.247585239999992</v>
      </c>
      <c r="M116" s="95">
        <f>H116*'Table 1.7.1'!G113/1000000</f>
        <v>63.459716954339385</v>
      </c>
      <c r="N116" s="88">
        <f>E116*'Table 1.7.1'!H113/1000000</f>
        <v>0.37919879100000004</v>
      </c>
      <c r="O116" s="88">
        <f>F116*'Table 1.7.1'!I113/1000000</f>
        <v>0.53949192000000001</v>
      </c>
      <c r="P116" s="88">
        <f>G116*'Table 1.7.1'!J113/1000000</f>
        <v>0.88010207799999995</v>
      </c>
      <c r="Q116" s="88">
        <f>H116*'Table 1.7.1'!K113/1000000</f>
        <v>1.086757245</v>
      </c>
      <c r="R116" s="88">
        <f>I116*'Table 1.7.1'!L113/1000000</f>
        <v>1.0948316020000002</v>
      </c>
      <c r="S116" s="65"/>
    </row>
    <row r="117" spans="1:19" ht="12.75" customHeight="1">
      <c r="A117" s="35" t="s">
        <v>133</v>
      </c>
      <c r="B117" s="30"/>
      <c r="C117" s="31">
        <v>105</v>
      </c>
      <c r="D117" s="32">
        <v>608</v>
      </c>
      <c r="E117" s="33">
        <v>69255.385999999999</v>
      </c>
      <c r="F117" s="33">
        <v>77309.964999999997</v>
      </c>
      <c r="G117" s="33">
        <v>85546.426999999996</v>
      </c>
      <c r="H117" s="33">
        <v>90173.138999999996</v>
      </c>
      <c r="I117" s="33">
        <v>91703.09</v>
      </c>
      <c r="J117" s="33">
        <f>E117*'Table 1.7.1'!D114/1000000</f>
        <v>137.12566428</v>
      </c>
      <c r="K117" s="33">
        <f>F117*'Table 1.7.1'!E114/1000000</f>
        <v>187.86321494999999</v>
      </c>
      <c r="L117" s="33">
        <f>G117*'Table 1.7.1'!F114/1000000</f>
        <v>271.18217358999999</v>
      </c>
      <c r="M117" s="33">
        <f>H117*'Table 1.7.1'!G114/1000000</f>
        <v>351.67524209999999</v>
      </c>
      <c r="N117" s="90">
        <f>E117*'Table 1.7.1'!H114/1000000</f>
        <v>4.5016000900000002</v>
      </c>
      <c r="O117" s="90">
        <f>F117*'Table 1.7.1'!I114/1000000</f>
        <v>5.9528673049999998</v>
      </c>
      <c r="P117" s="90">
        <f>G117*'Table 1.7.1'!J114/1000000</f>
        <v>9.1534676889999993</v>
      </c>
      <c r="Q117" s="90">
        <f>H117*'Table 1.7.1'!K114/1000000</f>
        <v>11.542161792</v>
      </c>
      <c r="R117" s="90">
        <f>I117*'Table 1.7.1'!L114/1000000</f>
        <v>12.288214059999998</v>
      </c>
      <c r="S117" s="34"/>
    </row>
    <row r="118" spans="1:19" ht="12.75" customHeight="1">
      <c r="A118" s="35" t="s">
        <v>134</v>
      </c>
      <c r="B118" s="30"/>
      <c r="C118" s="31">
        <v>106</v>
      </c>
      <c r="D118" s="32">
        <v>702</v>
      </c>
      <c r="E118" s="33">
        <v>3481.674</v>
      </c>
      <c r="F118" s="33">
        <v>3919.3</v>
      </c>
      <c r="G118" s="33">
        <v>4265.9989999999998</v>
      </c>
      <c r="H118" s="33">
        <v>4772.2160000000003</v>
      </c>
      <c r="I118" s="33">
        <v>4945.6450000000004</v>
      </c>
      <c r="J118" s="33">
        <f>E118*'Table 1.7.1'!D115/1000000</f>
        <v>91.602842940000002</v>
      </c>
      <c r="K118" s="33">
        <f>F118*'Table 1.7.1'!E115/1000000</f>
        <v>128.82739100000001</v>
      </c>
      <c r="L118" s="33">
        <f>G118*'Table 1.7.1'!F115/1000000</f>
        <v>177.93481828999998</v>
      </c>
      <c r="M118" s="33">
        <f>H118*'Table 1.7.1'!G115/1000000</f>
        <v>228.92320152000002</v>
      </c>
      <c r="N118" s="90">
        <f>E118*'Table 1.7.1'!H115/1000000</f>
        <v>2.62866387</v>
      </c>
      <c r="O118" s="90">
        <f>F118*'Table 1.7.1'!I115/1000000</f>
        <v>3.5273699999999999</v>
      </c>
      <c r="P118" s="90">
        <f>G118*'Table 1.7.1'!J115/1000000</f>
        <v>5.8017586400000001</v>
      </c>
      <c r="Q118" s="90">
        <f>H118*'Table 1.7.1'!K115/1000000</f>
        <v>8.6854331200000008</v>
      </c>
      <c r="R118" s="90">
        <f>I118*'Table 1.7.1'!L115/1000000</f>
        <v>10.232539505</v>
      </c>
      <c r="S118" s="34"/>
    </row>
    <row r="119" spans="1:19" ht="12.75" customHeight="1">
      <c r="A119" s="35" t="s">
        <v>135</v>
      </c>
      <c r="B119" s="30"/>
      <c r="C119" s="31">
        <v>107</v>
      </c>
      <c r="D119" s="32">
        <v>764</v>
      </c>
      <c r="E119" s="33">
        <v>59650.156999999999</v>
      </c>
      <c r="F119" s="33">
        <v>63155.029000000002</v>
      </c>
      <c r="G119" s="33">
        <v>66698.482999999993</v>
      </c>
      <c r="H119" s="33">
        <v>68267.982000000004</v>
      </c>
      <c r="I119" s="33">
        <v>68706.122000000003</v>
      </c>
      <c r="J119" s="33">
        <f>E119*'Table 1.7.1'!D116/1000000</f>
        <v>269.61870963999996</v>
      </c>
      <c r="K119" s="33">
        <f>F119*'Table 1.7.1'!E116/1000000</f>
        <v>306.30189065000002</v>
      </c>
      <c r="L119" s="33">
        <f>G119*'Table 1.7.1'!F116/1000000</f>
        <v>428.20426085999998</v>
      </c>
      <c r="M119" s="33">
        <f>H119*'Table 1.7.1'!G116/1000000</f>
        <v>530.44222014000002</v>
      </c>
      <c r="N119" s="90">
        <f>E119*'Table 1.7.1'!H116/1000000</f>
        <v>9.5440251199999988</v>
      </c>
      <c r="O119" s="90">
        <f>F119*'Table 1.7.1'!I116/1000000</f>
        <v>10.420579784999999</v>
      </c>
      <c r="P119" s="90">
        <f>G119*'Table 1.7.1'!J116/1000000</f>
        <v>16.007635919999998</v>
      </c>
      <c r="Q119" s="90">
        <f>H119*'Table 1.7.1'!K116/1000000</f>
        <v>22.391898096000002</v>
      </c>
      <c r="R119" s="90">
        <f>I119*'Table 1.7.1'!L116/1000000</f>
        <v>23.70361209</v>
      </c>
      <c r="S119" s="34"/>
    </row>
    <row r="120" spans="1:19" s="67" customFormat="1" ht="12.75" customHeight="1">
      <c r="A120" s="60" t="s">
        <v>136</v>
      </c>
      <c r="B120" s="61"/>
      <c r="C120" s="62">
        <v>108</v>
      </c>
      <c r="D120" s="63">
        <v>626</v>
      </c>
      <c r="E120" s="64">
        <v>852.81700000000001</v>
      </c>
      <c r="F120" s="64">
        <v>830.08900000000006</v>
      </c>
      <c r="G120" s="64">
        <v>1010.367</v>
      </c>
      <c r="H120" s="64">
        <v>1079.749</v>
      </c>
      <c r="I120" s="64">
        <v>1099.8869999999999</v>
      </c>
      <c r="J120" s="64" t="s">
        <v>137</v>
      </c>
      <c r="K120" s="64">
        <f>F120*'Table 1.7.1'!E117/1000000</f>
        <v>0.65577031000000008</v>
      </c>
      <c r="L120" s="64">
        <f>G120*'Table 1.7.1'!F117/1000000</f>
        <v>1.5054468299999999</v>
      </c>
      <c r="M120" s="64">
        <f>H120*'Table 1.7.1'!G117/1000000</f>
        <v>5.0640228100000009</v>
      </c>
      <c r="N120" s="88">
        <f>E120*'Table 1.7.1'!H117/1000000</f>
        <v>8.7840150999999991E-2</v>
      </c>
      <c r="O120" s="88">
        <f>F120*'Table 1.7.1'!I117/1000000</f>
        <v>5.3125696000000007E-2</v>
      </c>
      <c r="P120" s="88">
        <f>G120*'Table 1.7.1'!J117/1000000</f>
        <v>0.12326477399999999</v>
      </c>
      <c r="Q120" s="88">
        <f>H120*'Table 1.7.1'!K117/1000000</f>
        <v>0.136048374</v>
      </c>
      <c r="R120" s="88">
        <f>I120*'Table 1.7.1'!L117/1000000</f>
        <v>0.13198644000000001</v>
      </c>
      <c r="S120" s="65"/>
    </row>
    <row r="121" spans="1:19" ht="12.75" customHeight="1">
      <c r="A121" s="35" t="s">
        <v>138</v>
      </c>
      <c r="B121" s="30"/>
      <c r="C121" s="31">
        <v>109</v>
      </c>
      <c r="D121" s="32">
        <v>704</v>
      </c>
      <c r="E121" s="33">
        <v>74008.073000000004</v>
      </c>
      <c r="F121" s="33">
        <v>78758.009999999995</v>
      </c>
      <c r="G121" s="33">
        <v>83161.145000000004</v>
      </c>
      <c r="H121" s="33">
        <v>85951.911999999997</v>
      </c>
      <c r="I121" s="33">
        <v>86901.172999999995</v>
      </c>
      <c r="J121" s="33">
        <f>E121*'Table 1.7.1'!D118/1000000</f>
        <v>72.527911540000005</v>
      </c>
      <c r="K121" s="33">
        <f>F121*'Table 1.7.1'!E118/1000000</f>
        <v>109.4736339</v>
      </c>
      <c r="L121" s="33">
        <f>G121*'Table 1.7.1'!F118/1000000</f>
        <v>174.63840450000001</v>
      </c>
      <c r="M121" s="33">
        <f>H121*'Table 1.7.1'!G118/1000000</f>
        <v>232.07016239999999</v>
      </c>
      <c r="N121" s="90">
        <f>E121*'Table 1.7.1'!H118/1000000</f>
        <v>3.6263955770000003</v>
      </c>
      <c r="O121" s="90">
        <f>F121*'Table 1.7.1'!I118/1000000</f>
        <v>5.9068507500000003</v>
      </c>
      <c r="P121" s="90">
        <f>G121*'Table 1.7.1'!J118/1000000</f>
        <v>10.478304270000001</v>
      </c>
      <c r="Q121" s="90">
        <f>H121*'Table 1.7.1'!K118/1000000</f>
        <v>17.276334311999999</v>
      </c>
      <c r="R121" s="90">
        <f>I121*'Table 1.7.1'!L118/1000000</f>
        <v>18.509949848999998</v>
      </c>
      <c r="S121" s="34"/>
    </row>
    <row r="122" spans="1:19" s="28" customFormat="1" ht="15" customHeight="1">
      <c r="A122" s="86" t="s">
        <v>139</v>
      </c>
      <c r="B122" s="23"/>
      <c r="C122" s="24">
        <v>110</v>
      </c>
      <c r="D122" s="25"/>
      <c r="E122" s="26">
        <f>SUM(E123:E140)</f>
        <v>166918.94099999999</v>
      </c>
      <c r="F122" s="26">
        <f t="shared" ref="F122:R122" si="25">SUM(F123:F140)</f>
        <v>184368.72399999999</v>
      </c>
      <c r="G122" s="26">
        <f t="shared" si="25"/>
        <v>205703.19399999999</v>
      </c>
      <c r="H122" s="26">
        <f t="shared" si="25"/>
        <v>221501.158</v>
      </c>
      <c r="I122" s="26">
        <f t="shared" si="25"/>
        <v>226856.36199999999</v>
      </c>
      <c r="J122" s="26">
        <f t="shared" si="25"/>
        <v>1130.8896074774386</v>
      </c>
      <c r="K122" s="26">
        <f t="shared" si="25"/>
        <v>1604.4804110101204</v>
      </c>
      <c r="L122" s="26">
        <f t="shared" si="25"/>
        <v>2268.0172820429361</v>
      </c>
      <c r="M122" s="26">
        <f t="shared" si="25"/>
        <v>3083.6238509891964</v>
      </c>
      <c r="N122" s="85">
        <f t="shared" si="25"/>
        <v>41.921991083052092</v>
      </c>
      <c r="O122" s="85">
        <f t="shared" si="25"/>
        <v>73.872815978241221</v>
      </c>
      <c r="P122" s="85">
        <f t="shared" si="25"/>
        <v>103.2691876983056</v>
      </c>
      <c r="Q122" s="85">
        <f t="shared" si="25"/>
        <v>135.70576449062744</v>
      </c>
      <c r="R122" s="85">
        <f t="shared" si="25"/>
        <v>170.10870908196591</v>
      </c>
      <c r="S122" s="27"/>
    </row>
    <row r="123" spans="1:19" ht="12.75" customHeight="1">
      <c r="A123" s="35" t="s">
        <v>140</v>
      </c>
      <c r="B123" s="30"/>
      <c r="C123" s="31">
        <v>111</v>
      </c>
      <c r="D123" s="32">
        <v>51</v>
      </c>
      <c r="E123" s="33">
        <v>3223.1729999999998</v>
      </c>
      <c r="F123" s="33">
        <v>3076.098</v>
      </c>
      <c r="G123" s="33">
        <v>3065.9540000000002</v>
      </c>
      <c r="H123" s="33">
        <v>3079.087</v>
      </c>
      <c r="I123" s="33">
        <v>3084.9789999999998</v>
      </c>
      <c r="J123" s="33">
        <f>E123*'Table 1.7.1'!D120/1000000</f>
        <v>4.4802104699999994</v>
      </c>
      <c r="K123" s="33">
        <f>F123*'Table 1.7.1'!E120/1000000</f>
        <v>6.4290448200000005</v>
      </c>
      <c r="L123" s="33">
        <f>G123*'Table 1.7.1'!F120/1000000</f>
        <v>12.90766634</v>
      </c>
      <c r="M123" s="33">
        <f>H123*'Table 1.7.1'!G120/1000000</f>
        <v>19.429038970000001</v>
      </c>
      <c r="N123" s="90">
        <f>E123*'Table 1.7.1'!H120/1000000</f>
        <v>0.28363922399999997</v>
      </c>
      <c r="O123" s="90">
        <f>F123*'Table 1.7.1'!I120/1000000</f>
        <v>0.402968838</v>
      </c>
      <c r="P123" s="90">
        <f>G123*'Table 1.7.1'!J120/1000000</f>
        <v>0.61012484600000005</v>
      </c>
      <c r="Q123" s="90">
        <f>H123*'Table 1.7.1'!K120/1000000</f>
        <v>0.68971548800000004</v>
      </c>
      <c r="R123" s="90">
        <f>I123*'Table 1.7.1'!L120/1000000</f>
        <v>0.74347993899999998</v>
      </c>
      <c r="S123" s="34"/>
    </row>
    <row r="124" spans="1:19" ht="12.75" customHeight="1">
      <c r="A124" s="35" t="s">
        <v>141</v>
      </c>
      <c r="B124" s="30"/>
      <c r="C124" s="31">
        <v>112</v>
      </c>
      <c r="D124" s="32">
        <v>31</v>
      </c>
      <c r="E124" s="33">
        <v>7764.7979999999998</v>
      </c>
      <c r="F124" s="33">
        <v>8110.723</v>
      </c>
      <c r="G124" s="33">
        <v>8587.902</v>
      </c>
      <c r="H124" s="33">
        <v>8943.6</v>
      </c>
      <c r="I124" s="33">
        <v>9066.6039999999994</v>
      </c>
      <c r="J124" s="33">
        <f>E124*'Table 1.7.1'!D121/1000000</f>
        <v>11.647197</v>
      </c>
      <c r="K124" s="33">
        <f>F124*'Table 1.7.1'!E121/1000000</f>
        <v>16.708089380000001</v>
      </c>
      <c r="L124" s="33">
        <f>G124*'Table 1.7.1'!F121/1000000</f>
        <v>33.836333880000005</v>
      </c>
      <c r="M124" s="33">
        <f>H124*'Table 1.7.1'!G121/1000000</f>
        <v>69.491771999999997</v>
      </c>
      <c r="N124" s="90">
        <f>E124*'Table 1.7.1'!H121/1000000</f>
        <v>0.66777262800000003</v>
      </c>
      <c r="O124" s="90">
        <f>F124*'Table 1.7.1'!I121/1000000</f>
        <v>0.81107230000000008</v>
      </c>
      <c r="P124" s="90">
        <f>G124*'Table 1.7.1'!J121/1000000</f>
        <v>2.9885898960000001</v>
      </c>
      <c r="Q124" s="90">
        <f>H124*'Table 1.7.1'!K121/1000000</f>
        <v>3.5327220000000001</v>
      </c>
      <c r="R124" s="90">
        <f>I124*'Table 1.7.1'!L121/1000000</f>
        <v>5.0863648439999993</v>
      </c>
      <c r="S124" s="34"/>
    </row>
    <row r="125" spans="1:19" ht="12.75" customHeight="1">
      <c r="A125" s="35" t="s">
        <v>142</v>
      </c>
      <c r="B125" s="30"/>
      <c r="C125" s="31">
        <v>113</v>
      </c>
      <c r="D125" s="32">
        <v>48</v>
      </c>
      <c r="E125" s="33">
        <v>559.06899999999996</v>
      </c>
      <c r="F125" s="33">
        <v>638.19299999999998</v>
      </c>
      <c r="G125" s="33">
        <v>724.80700000000002</v>
      </c>
      <c r="H125" s="33">
        <v>1052.3589999999999</v>
      </c>
      <c r="I125" s="33">
        <v>1169.578</v>
      </c>
      <c r="J125" s="33">
        <f>E125*'Table 1.7.1'!D122/1000000</f>
        <v>9.5656705899999999</v>
      </c>
      <c r="K125" s="33">
        <f>F125*'Table 1.7.1'!E122/1000000</f>
        <v>12.783005789999999</v>
      </c>
      <c r="L125" s="93">
        <f>G125*'Table 1.7.1'!F122/1000000</f>
        <v>19.6422697</v>
      </c>
      <c r="M125" s="33">
        <f>H125*'Table 1.7.1'!G122/1000000</f>
        <v>35.18036137</v>
      </c>
      <c r="N125" s="90">
        <f>E125*'Table 1.7.1'!H122/1000000</f>
        <v>0.44390078599999994</v>
      </c>
      <c r="O125" s="90">
        <f>F125*'Table 1.7.1'!I122/1000000</f>
        <v>0.51055439999999996</v>
      </c>
      <c r="P125" s="90">
        <f>G125*'Table 1.7.1'!J122/1000000</f>
        <v>0.73205507000000003</v>
      </c>
      <c r="Q125" s="91">
        <f>H125*'Table 1.7.1'!K122/1000000</f>
        <v>1.3491242379999999</v>
      </c>
      <c r="R125" s="90">
        <f>I125*'Table 1.7.1'!L122/1000000</f>
        <v>1.8210329460000001</v>
      </c>
      <c r="S125" s="34"/>
    </row>
    <row r="126" spans="1:19" ht="12.75" customHeight="1">
      <c r="A126" s="35" t="s">
        <v>143</v>
      </c>
      <c r="B126" s="30"/>
      <c r="C126" s="31">
        <v>114</v>
      </c>
      <c r="D126" s="32">
        <v>196</v>
      </c>
      <c r="E126" s="33">
        <v>855.42399999999998</v>
      </c>
      <c r="F126" s="33">
        <v>943.29399999999998</v>
      </c>
      <c r="G126" s="33">
        <v>1032.5619999999999</v>
      </c>
      <c r="H126" s="33">
        <v>1077.001</v>
      </c>
      <c r="I126" s="33">
        <v>1090.473</v>
      </c>
      <c r="J126" s="33">
        <f>E126*'Table 1.7.1'!D123/1000000</f>
        <v>13.062324480000001</v>
      </c>
      <c r="K126" s="33">
        <f>F126*'Table 1.7.1'!E123/1000000</f>
        <v>17.649030739999997</v>
      </c>
      <c r="L126" s="33">
        <f>G126*'Table 1.7.1'!F123/1000000</f>
        <v>22.67506152</v>
      </c>
      <c r="M126" s="33">
        <f>H126*'Table 1.7.1'!G123/1000000</f>
        <v>26.903484980000002</v>
      </c>
      <c r="N126" s="90">
        <f>E126*'Table 1.7.1'!H123/1000000</f>
        <v>0.61590528</v>
      </c>
      <c r="O126" s="90">
        <f>F126*'Table 1.7.1'!I123/1000000</f>
        <v>1.0376234</v>
      </c>
      <c r="P126" s="90">
        <f>G126*'Table 1.7.1'!J123/1000000</f>
        <v>1.57981986</v>
      </c>
      <c r="Q126" s="90">
        <f>H126*'Table 1.7.1'!K123/1000000</f>
        <v>1.9709118299999999</v>
      </c>
      <c r="R126" s="90">
        <f>I126*'Table 1.7.1'!L123/1000000</f>
        <v>1.9901132249999998</v>
      </c>
      <c r="S126" s="34"/>
    </row>
    <row r="127" spans="1:19" ht="12.75" customHeight="1">
      <c r="A127" s="35" t="s">
        <v>144</v>
      </c>
      <c r="B127" s="30"/>
      <c r="C127" s="31">
        <v>115</v>
      </c>
      <c r="D127" s="32">
        <v>268</v>
      </c>
      <c r="E127" s="33">
        <v>5069.2690000000002</v>
      </c>
      <c r="F127" s="33">
        <v>4745.7650000000003</v>
      </c>
      <c r="G127" s="33">
        <v>4477.0060000000003</v>
      </c>
      <c r="H127" s="33">
        <v>4394.018</v>
      </c>
      <c r="I127" s="33">
        <v>4373.63</v>
      </c>
      <c r="J127" s="33">
        <f>E127*'Table 1.7.1'!D124/1000000</f>
        <v>6.4886643200000007</v>
      </c>
      <c r="K127" s="33">
        <f>F127*'Table 1.7.1'!E124/1000000</f>
        <v>10.155937100000001</v>
      </c>
      <c r="L127" s="33">
        <f>G127*'Table 1.7.1'!F124/1000000</f>
        <v>15.938141360000001</v>
      </c>
      <c r="M127" s="33">
        <f>H127*'Table 1.7.1'!G124/1000000</f>
        <v>21.61856856</v>
      </c>
      <c r="N127" s="90">
        <f>E127*'Table 1.7.1'!H124/1000000</f>
        <v>0.51706543800000004</v>
      </c>
      <c r="O127" s="90">
        <f>F127*'Table 1.7.1'!I124/1000000</f>
        <v>0.66915286500000004</v>
      </c>
      <c r="P127" s="90">
        <f>G127*'Table 1.7.1'!J124/1000000</f>
        <v>1.3565328180000003</v>
      </c>
      <c r="Q127" s="90">
        <f>H127*'Table 1.7.1'!K124/1000000</f>
        <v>1.902609794</v>
      </c>
      <c r="R127" s="90">
        <f>I127*'Table 1.7.1'!L124/1000000</f>
        <v>2.1824413700000003</v>
      </c>
      <c r="S127" s="34"/>
    </row>
    <row r="128" spans="1:19" ht="12.75" customHeight="1">
      <c r="A128" s="35" t="s">
        <v>145</v>
      </c>
      <c r="B128" s="30"/>
      <c r="C128" s="31">
        <v>116</v>
      </c>
      <c r="D128" s="32">
        <v>368</v>
      </c>
      <c r="E128" s="33">
        <v>20288.225999999999</v>
      </c>
      <c r="F128" s="33">
        <v>23857.457999999999</v>
      </c>
      <c r="G128" s="33">
        <v>27359.460999999999</v>
      </c>
      <c r="H128" s="33">
        <v>29821.135999999999</v>
      </c>
      <c r="I128" s="33">
        <v>30724.614000000001</v>
      </c>
      <c r="J128" s="93">
        <f>E128*'Table 1.7.1'!D125/1000000</f>
        <v>51.265811073749994</v>
      </c>
      <c r="K128" s="93">
        <f>F128*'Table 1.7.1'!E125/1000000</f>
        <v>61.060181568749996</v>
      </c>
      <c r="L128" s="93">
        <f>G128*'Table 1.7.1'!F125/1000000</f>
        <v>85.139222699374997</v>
      </c>
      <c r="M128" s="93">
        <f>H128*'Table 1.7.1'!G125/1000000</f>
        <v>108.79123177</v>
      </c>
      <c r="N128" s="91">
        <f>E128*'Table 1.7.1'!H125/1000000</f>
        <v>0.72110151839999992</v>
      </c>
      <c r="O128" s="90">
        <f>F128*'Table 1.7.1'!I125/1000000</f>
        <v>0.85886848799999993</v>
      </c>
      <c r="P128" s="90">
        <f>G128*'Table 1.7.1'!J125/1000000</f>
        <v>3.0642596319999997</v>
      </c>
      <c r="Q128" s="90">
        <f>H128*'Table 1.7.1'!K125/1000000</f>
        <v>3.1908615519999999</v>
      </c>
      <c r="R128" s="90">
        <f>I128*'Table 1.7.1'!L125/1000000</f>
        <v>5.1310105380000008</v>
      </c>
      <c r="S128" s="34"/>
    </row>
    <row r="129" spans="1:19" s="51" customFormat="1" ht="12.75" customHeight="1">
      <c r="A129" s="44" t="s">
        <v>146</v>
      </c>
      <c r="B129" s="45"/>
      <c r="C129" s="46">
        <v>117</v>
      </c>
      <c r="D129" s="47">
        <v>376</v>
      </c>
      <c r="E129" s="48">
        <v>5332.0789999999997</v>
      </c>
      <c r="F129" s="48">
        <v>6014.9530000000004</v>
      </c>
      <c r="G129" s="48">
        <v>6604.5720000000001</v>
      </c>
      <c r="H129" s="48">
        <v>7092.3239999999996</v>
      </c>
      <c r="I129" s="48">
        <v>7260.9489999999996</v>
      </c>
      <c r="J129" s="48">
        <f>E129*'Table 1.7.1'!D126/1000000</f>
        <v>80.674355269999992</v>
      </c>
      <c r="K129" s="48">
        <f>F129*'Table 1.7.1'!E126/1000000</f>
        <v>129.20119044</v>
      </c>
      <c r="L129" s="48">
        <f>G129*'Table 1.7.1'!F126/1000000</f>
        <v>152.8958418</v>
      </c>
      <c r="M129" s="48">
        <f>H129*'Table 1.7.1'!G126/1000000</f>
        <v>194.68429379999998</v>
      </c>
      <c r="N129" s="98">
        <f>E129*'Table 1.7.1'!H126/1000000</f>
        <v>6.6117779600000004</v>
      </c>
      <c r="O129" s="98">
        <f>F129*'Table 1.7.1'!I126/1000000</f>
        <v>10.34571916</v>
      </c>
      <c r="P129" s="98">
        <f>G129*'Table 1.7.1'!J126/1000000</f>
        <v>11.78916102</v>
      </c>
      <c r="Q129" s="98">
        <f>H129*'Table 1.7.1'!K126/1000000</f>
        <v>14.844234131999999</v>
      </c>
      <c r="R129" s="98">
        <f>I129*'Table 1.7.1'!L126/1000000</f>
        <v>15.044686327999999</v>
      </c>
      <c r="S129" s="50"/>
    </row>
    <row r="130" spans="1:19" ht="12.75" customHeight="1">
      <c r="A130" s="35" t="s">
        <v>147</v>
      </c>
      <c r="B130" s="30"/>
      <c r="C130" s="31">
        <v>118</v>
      </c>
      <c r="D130" s="32">
        <v>400</v>
      </c>
      <c r="E130" s="33">
        <v>4382.0050000000001</v>
      </c>
      <c r="F130" s="33">
        <v>4827.0959999999995</v>
      </c>
      <c r="G130" s="33">
        <v>5342.0020000000004</v>
      </c>
      <c r="H130" s="33">
        <v>5848.9520000000002</v>
      </c>
      <c r="I130" s="33">
        <v>6025.5919999999996</v>
      </c>
      <c r="J130" s="33">
        <f>E130*'Table 1.7.1'!D127/1000000</f>
        <v>12.05051375</v>
      </c>
      <c r="K130" s="33">
        <f>F130*'Table 1.7.1'!E127/1000000</f>
        <v>15.639791039999999</v>
      </c>
      <c r="L130" s="33">
        <f>G130*'Table 1.7.1'!F127/1000000</f>
        <v>23.985588979999999</v>
      </c>
      <c r="M130" s="33">
        <f>H130*'Table 1.7.1'!G127/1000000</f>
        <v>33.456005439999998</v>
      </c>
      <c r="N130" s="90">
        <f>E130*'Table 1.7.1'!H127/1000000</f>
        <v>0.99471513499999997</v>
      </c>
      <c r="O130" s="90">
        <f>F130*'Table 1.7.1'!I127/1000000</f>
        <v>1.452955896</v>
      </c>
      <c r="P130" s="90">
        <f>G130*'Table 1.7.1'!J127/1000000</f>
        <v>2.0139347540000001</v>
      </c>
      <c r="Q130" s="90">
        <f>H130*'Table 1.7.1'!K127/1000000</f>
        <v>2.9010801920000002</v>
      </c>
      <c r="R130" s="90">
        <f>I130*'Table 1.7.1'!L127/1000000</f>
        <v>3.006770408</v>
      </c>
      <c r="S130" s="34"/>
    </row>
    <row r="131" spans="1:19" ht="12.75" customHeight="1">
      <c r="A131" s="35" t="s">
        <v>148</v>
      </c>
      <c r="B131" s="30"/>
      <c r="C131" s="31">
        <v>119</v>
      </c>
      <c r="D131" s="32">
        <v>414</v>
      </c>
      <c r="E131" s="33">
        <v>1627.9110000000001</v>
      </c>
      <c r="F131" s="33">
        <v>1940.7860000000001</v>
      </c>
      <c r="G131" s="33">
        <v>2264.0140000000001</v>
      </c>
      <c r="H131" s="33">
        <v>2548.3510000000001</v>
      </c>
      <c r="I131" s="33">
        <v>2646.2860000000001</v>
      </c>
      <c r="J131" s="33">
        <f>E131*'Table 1.7.1'!D128/1000000</f>
        <v>58.816424429999998</v>
      </c>
      <c r="K131" s="33">
        <f>F131*'Table 1.7.1'!E128/1000000</f>
        <v>68.723232260000003</v>
      </c>
      <c r="L131" s="33">
        <f>G131*'Table 1.7.1'!F128/1000000</f>
        <v>107.38218402000001</v>
      </c>
      <c r="M131" s="93">
        <f>H131*'Table 1.7.1'!G128/1000000</f>
        <v>138.73238907640814</v>
      </c>
      <c r="N131" s="90">
        <f>E131*'Table 1.7.1'!H128/1000000</f>
        <v>1.6376784660000001</v>
      </c>
      <c r="O131" s="90">
        <f>F131*'Table 1.7.1'!I128/1000000</f>
        <v>1.2265767520000002</v>
      </c>
      <c r="P131" s="90">
        <f>G131*'Table 1.7.1'!J128/1000000</f>
        <v>1.8474354240000002</v>
      </c>
      <c r="Q131" s="90">
        <f>H131*'Table 1.7.1'!K128/1000000</f>
        <v>2.3750631320000002</v>
      </c>
      <c r="R131" s="90">
        <f>I131*'Table 1.7.1'!L128/1000000</f>
        <v>3.9641364280000002</v>
      </c>
      <c r="S131" s="34"/>
    </row>
    <row r="132" spans="1:19" ht="12.75" customHeight="1">
      <c r="A132" s="35" t="s">
        <v>149</v>
      </c>
      <c r="B132" s="30"/>
      <c r="C132" s="31">
        <v>120</v>
      </c>
      <c r="D132" s="32">
        <v>422</v>
      </c>
      <c r="E132" s="33">
        <v>3462.9740000000002</v>
      </c>
      <c r="F132" s="33">
        <v>3742.3290000000002</v>
      </c>
      <c r="G132" s="33">
        <v>4052.42</v>
      </c>
      <c r="H132" s="33">
        <v>4166.915</v>
      </c>
      <c r="I132" s="33">
        <v>4196.99</v>
      </c>
      <c r="J132" s="33">
        <f>E132*'Table 1.7.1'!D129/1000000</f>
        <v>25.31433994</v>
      </c>
      <c r="K132" s="33">
        <f>F132*'Table 1.7.1'!E129/1000000</f>
        <v>28.853356590000001</v>
      </c>
      <c r="L132" s="33">
        <f>G132*'Table 1.7.1'!F129/1000000</f>
        <v>38.295369000000001</v>
      </c>
      <c r="M132" s="33">
        <f>H132*'Table 1.7.1'!G129/1000000</f>
        <v>48.961251249999997</v>
      </c>
      <c r="N132" s="90">
        <f>E132*'Table 1.7.1'!H129/1000000</f>
        <v>2.5522118379999998</v>
      </c>
      <c r="O132" s="90">
        <f>F132*'Table 1.7.1'!I129/1000000</f>
        <v>2.9714092260000005</v>
      </c>
      <c r="P132" s="90">
        <f>G132*'Table 1.7.1'!J129/1000000</f>
        <v>3.2419359999999999</v>
      </c>
      <c r="Q132" s="90">
        <f>H132*'Table 1.7.1'!K129/1000000</f>
        <v>4.2044172350000002</v>
      </c>
      <c r="R132" s="90">
        <f>I132*'Table 1.7.1'!L129/1000000</f>
        <v>4.4236274599999996</v>
      </c>
      <c r="S132" s="34"/>
    </row>
    <row r="133" spans="1:19" ht="12.75" customHeight="1">
      <c r="A133" s="35" t="s">
        <v>150</v>
      </c>
      <c r="B133" s="30"/>
      <c r="C133" s="31">
        <v>121</v>
      </c>
      <c r="D133" s="32">
        <v>275</v>
      </c>
      <c r="E133" s="33">
        <v>2596.2890000000002</v>
      </c>
      <c r="F133" s="33">
        <v>3198.56</v>
      </c>
      <c r="G133" s="33">
        <v>3555.5819999999999</v>
      </c>
      <c r="H133" s="33">
        <v>3826.5459999999998</v>
      </c>
      <c r="I133" s="33">
        <v>3930.672</v>
      </c>
      <c r="J133" s="96">
        <f>E133*'Table 1.7.1'!D130/1000000</f>
        <v>18.284840114938529</v>
      </c>
      <c r="K133" s="96">
        <f>F133*'Table 1.7.1'!E130/1000000</f>
        <v>29.664500495120418</v>
      </c>
      <c r="L133" s="96">
        <f>G133*'Table 1.7.1'!F130/1000000</f>
        <v>38.596911282473513</v>
      </c>
      <c r="M133" s="96">
        <f>H133*'Table 1.7.1'!G130/1000000</f>
        <v>47.677589045173349</v>
      </c>
      <c r="N133" s="94">
        <f>E133*'Table 1.7.1'!H130/1000000</f>
        <v>0.71877269565208834</v>
      </c>
      <c r="O133" s="94">
        <f>F133*'Table 1.7.1'!I130/1000000</f>
        <v>1.4431751422412284</v>
      </c>
      <c r="P133" s="94">
        <f>G133*'Table 1.7.1'!J130/1000000</f>
        <v>1.8220681513055985</v>
      </c>
      <c r="Q133" s="94">
        <f>H133*'Table 1.7.1'!K130/1000000</f>
        <v>2.238745503627432</v>
      </c>
      <c r="R133" s="94">
        <f>I133*'Table 1.7.1'!L130/1000000</f>
        <v>2.8146143869658964</v>
      </c>
      <c r="S133" s="34"/>
    </row>
    <row r="134" spans="1:19" ht="12.75" customHeight="1">
      <c r="A134" s="35" t="s">
        <v>151</v>
      </c>
      <c r="B134" s="30"/>
      <c r="C134" s="31">
        <v>122</v>
      </c>
      <c r="D134" s="32">
        <v>512</v>
      </c>
      <c r="E134" s="33">
        <v>2232.018</v>
      </c>
      <c r="F134" s="33">
        <v>2264.163</v>
      </c>
      <c r="G134" s="33">
        <v>2429.5100000000002</v>
      </c>
      <c r="H134" s="33">
        <v>2636.9630000000002</v>
      </c>
      <c r="I134" s="33">
        <v>2712.1410000000001</v>
      </c>
      <c r="J134" s="33">
        <f>E134*'Table 1.7.1'!D131/1000000</f>
        <v>29.373356879999999</v>
      </c>
      <c r="K134" s="33">
        <f>F134*'Table 1.7.1'!E131/1000000</f>
        <v>34.188861299999999</v>
      </c>
      <c r="L134" s="104">
        <f>G134*'Table 1.7.1'!F131/1000000</f>
        <v>45.966329200000004</v>
      </c>
      <c r="M134" s="93">
        <f>H134*'Table 1.7.1'!G131/1000000</f>
        <v>57.265184320991061</v>
      </c>
      <c r="N134" s="90">
        <f>E134*'Table 1.7.1'!H131/1000000</f>
        <v>1.0780646939999998</v>
      </c>
      <c r="O134" s="90">
        <f>F134*'Table 1.7.1'!I131/1000000</f>
        <v>1.401516897</v>
      </c>
      <c r="P134" s="90">
        <f>G134*'Table 1.7.1'!J131/1000000</f>
        <v>1.5403093400000001</v>
      </c>
      <c r="Q134" s="90">
        <f>H134*'Table 1.7.1'!K131/1000000</f>
        <v>1.5637190590000001</v>
      </c>
      <c r="R134" s="90">
        <f>I134*'Table 1.7.1'!L131/1000000</f>
        <v>2.1344549670000004</v>
      </c>
      <c r="S134" s="34"/>
    </row>
    <row r="135" spans="1:19" ht="12.75" customHeight="1">
      <c r="A135" s="35" t="s">
        <v>152</v>
      </c>
      <c r="B135" s="30"/>
      <c r="C135" s="31">
        <v>123</v>
      </c>
      <c r="D135" s="32">
        <v>634</v>
      </c>
      <c r="E135" s="33">
        <v>501.37099999999998</v>
      </c>
      <c r="F135" s="33">
        <v>590.95699999999999</v>
      </c>
      <c r="G135" s="33">
        <v>820.98599999999999</v>
      </c>
      <c r="H135" s="33">
        <v>1396.06</v>
      </c>
      <c r="I135" s="33">
        <v>1597.7650000000001</v>
      </c>
      <c r="J135" s="96">
        <f>E135*'Table 1.7.1'!D132/1000000</f>
        <v>50.481165848749995</v>
      </c>
      <c r="K135" s="96">
        <f>F135*'Table 1.7.1'!E132/1000000</f>
        <v>60.266533556249996</v>
      </c>
      <c r="L135" s="96">
        <f>G135*'Table 1.7.1'!F132/1000000</f>
        <v>101.79918530249999</v>
      </c>
      <c r="M135" s="96">
        <f>H135*'Table 1.7.1'!G132/1000000</f>
        <v>202.93651682499998</v>
      </c>
      <c r="N135" s="90">
        <f>E135*'Table 1.7.1'!H132/1000000</f>
        <v>0.74553867699999998</v>
      </c>
      <c r="O135" s="90">
        <f>F135*'Table 1.7.1'!I132/1000000</f>
        <v>0.8586605209999999</v>
      </c>
      <c r="P135" s="90">
        <f>G135*'Table 1.7.1'!J132/1000000</f>
        <v>1.9621565400000001</v>
      </c>
      <c r="Q135" s="91">
        <f>H135*'Table 1.7.1'!K132/1000000</f>
        <v>2.3579453399999997</v>
      </c>
      <c r="R135" s="91">
        <f>I135*'Table 1.7.1'!L132/1000000</f>
        <v>3.3393288500000002</v>
      </c>
      <c r="S135" s="34"/>
    </row>
    <row r="136" spans="1:19" ht="12.75" customHeight="1">
      <c r="A136" s="35" t="s">
        <v>153</v>
      </c>
      <c r="B136" s="30"/>
      <c r="C136" s="31">
        <v>124</v>
      </c>
      <c r="D136" s="32">
        <v>682</v>
      </c>
      <c r="E136" s="33">
        <v>18491.845000000001</v>
      </c>
      <c r="F136" s="33">
        <v>20045.276000000002</v>
      </c>
      <c r="G136" s="33">
        <v>24041.116000000002</v>
      </c>
      <c r="H136" s="33">
        <v>26166.638999999999</v>
      </c>
      <c r="I136" s="33">
        <v>26809.105</v>
      </c>
      <c r="J136" s="33">
        <f>E136*'Table 1.7.1'!D133/1000000</f>
        <v>301.60199195000007</v>
      </c>
      <c r="K136" s="33">
        <f>F136*'Table 1.7.1'!E133/1000000</f>
        <v>350.79232999999999</v>
      </c>
      <c r="L136" s="33">
        <f>G136*'Table 1.7.1'!F133/1000000</f>
        <v>519.52851676</v>
      </c>
      <c r="M136" s="33">
        <f>H136*'Table 1.7.1'!G133/1000000</f>
        <v>641.08265549999999</v>
      </c>
      <c r="N136" s="90">
        <f>E136*'Table 1.7.1'!H133/1000000</f>
        <v>8.6356916150000007</v>
      </c>
      <c r="O136" s="90">
        <f>F136*'Table 1.7.1'!I133/1000000</f>
        <v>14.552870376000001</v>
      </c>
      <c r="P136" s="90">
        <f>G136*'Table 1.7.1'!J133/1000000</f>
        <v>17.718302492000003</v>
      </c>
      <c r="Q136" s="90">
        <f>H136*'Table 1.7.1'!K133/1000000</f>
        <v>21.744477009000001</v>
      </c>
      <c r="R136" s="90">
        <f>I136*'Table 1.7.1'!L133/1000000</f>
        <v>30.83047075</v>
      </c>
      <c r="S136" s="34"/>
    </row>
    <row r="137" spans="1:19" ht="12.75" customHeight="1">
      <c r="A137" s="35" t="s">
        <v>154</v>
      </c>
      <c r="B137" s="30"/>
      <c r="C137" s="31">
        <v>125</v>
      </c>
      <c r="D137" s="32">
        <v>760</v>
      </c>
      <c r="E137" s="33">
        <v>14171.13</v>
      </c>
      <c r="F137" s="33">
        <v>15988.534</v>
      </c>
      <c r="G137" s="33">
        <v>18484.121999999999</v>
      </c>
      <c r="H137" s="33">
        <v>19694.258999999998</v>
      </c>
      <c r="I137" s="33">
        <v>20053.742999999999</v>
      </c>
      <c r="J137" s="33">
        <f>E137*'Table 1.7.1'!D134/1000000</f>
        <v>44.072214299999999</v>
      </c>
      <c r="K137" s="33">
        <f>F137*'Table 1.7.1'!E134/1000000</f>
        <v>50.363882100000005</v>
      </c>
      <c r="L137" s="33">
        <f>G137*'Table 1.7.1'!F134/1000000</f>
        <v>70.794187259999987</v>
      </c>
      <c r="M137" s="33">
        <f>H137*'Table 1.7.1'!G134/1000000</f>
        <v>88.427222909999998</v>
      </c>
      <c r="N137" s="90">
        <f>E137*'Table 1.7.1'!H134/1000000</f>
        <v>2.3524075799999999</v>
      </c>
      <c r="O137" s="90">
        <f>F137*'Table 1.7.1'!I134/1000000</f>
        <v>2.4942113039999998</v>
      </c>
      <c r="P137" s="90">
        <f>G137*'Table 1.7.1'!J134/1000000</f>
        <v>3.0313960079999998</v>
      </c>
      <c r="Q137" s="90">
        <f>H137*'Table 1.7.1'!K134/1000000</f>
        <v>2.4223938569999999</v>
      </c>
      <c r="R137" s="90">
        <f>I137*'Table 1.7.1'!L134/1000000</f>
        <v>2.7674165340000001</v>
      </c>
      <c r="S137" s="34"/>
    </row>
    <row r="138" spans="1:19" s="51" customFormat="1" ht="12.75" customHeight="1">
      <c r="A138" s="44" t="s">
        <v>155</v>
      </c>
      <c r="B138" s="45"/>
      <c r="C138" s="46">
        <v>126</v>
      </c>
      <c r="D138" s="47">
        <v>792</v>
      </c>
      <c r="E138" s="48">
        <v>58864.648999999998</v>
      </c>
      <c r="F138" s="48">
        <v>63627.862000000001</v>
      </c>
      <c r="G138" s="48">
        <v>68143.186000000002</v>
      </c>
      <c r="H138" s="48">
        <v>70923.73</v>
      </c>
      <c r="I138" s="48">
        <v>71846.212</v>
      </c>
      <c r="J138" s="48">
        <f>E138*'Table 1.7.1'!D135/1000000</f>
        <v>299.03241692</v>
      </c>
      <c r="K138" s="48">
        <f>F138*'Table 1.7.1'!E135/1000000</f>
        <v>555.47123525999996</v>
      </c>
      <c r="L138" s="48">
        <f>G138*'Table 1.7.1'!F135/1000000</f>
        <v>739.35356810000007</v>
      </c>
      <c r="M138" s="48">
        <f>H138*'Table 1.7.1'!G135/1000000</f>
        <v>951.79645659999994</v>
      </c>
      <c r="N138" s="98">
        <f>E138*'Table 1.7.1'!H135/1000000</f>
        <v>10.124719628000001</v>
      </c>
      <c r="O138" s="98">
        <f>F138*'Table 1.7.1'!I135/1000000</f>
        <v>28.887049348000001</v>
      </c>
      <c r="P138" s="98">
        <f>G138*'Table 1.7.1'!J135/1000000</f>
        <v>42.316918506</v>
      </c>
      <c r="Q138" s="98">
        <f>H138*'Table 1.7.1'!K135/1000000</f>
        <v>59.930551849999993</v>
      </c>
      <c r="R138" s="98">
        <f>I138*'Table 1.7.1'!L135/1000000</f>
        <v>69.331594580000001</v>
      </c>
      <c r="S138" s="50"/>
    </row>
    <row r="139" spans="1:19" ht="12.75" customHeight="1">
      <c r="A139" s="35" t="s">
        <v>156</v>
      </c>
      <c r="B139" s="30"/>
      <c r="C139" s="31">
        <v>127</v>
      </c>
      <c r="D139" s="32">
        <v>784</v>
      </c>
      <c r="E139" s="33">
        <v>2348.5390000000002</v>
      </c>
      <c r="F139" s="33">
        <v>3033.491</v>
      </c>
      <c r="G139" s="33">
        <v>4069.3490000000002</v>
      </c>
      <c r="H139" s="33">
        <v>6206.6229999999996</v>
      </c>
      <c r="I139" s="33">
        <v>6938.8149999999996</v>
      </c>
      <c r="J139" s="33">
        <f>E139*'Table 1.7.1'!D136/1000000</f>
        <v>94.834004820000004</v>
      </c>
      <c r="K139" s="33">
        <f>F139*'Table 1.7.1'!E136/1000000</f>
        <v>126.22356051</v>
      </c>
      <c r="L139" s="93">
        <f>G139*'Table 1.7.1'!F136/1000000</f>
        <v>198.19010526858759</v>
      </c>
      <c r="M139" s="93">
        <f>H139*'Table 1.7.1'!G136/1000000</f>
        <v>346.95878767162344</v>
      </c>
      <c r="N139" s="90">
        <f>E139*'Table 1.7.1'!H136/1000000</f>
        <v>2.1606558800000002</v>
      </c>
      <c r="O139" s="90">
        <f>F139*'Table 1.7.1'!I136/1000000</f>
        <v>2.4419602549999997</v>
      </c>
      <c r="P139" s="90">
        <f>G139*'Table 1.7.1'!J136/1000000</f>
        <v>3.3002420390000005</v>
      </c>
      <c r="Q139" s="90">
        <f>H139*'Table 1.7.1'!K136/1000000</f>
        <v>5.3873487639999995</v>
      </c>
      <c r="R139" s="90">
        <f>I139*'Table 1.7.1'!L136/1000000</f>
        <v>12.184559139999999</v>
      </c>
      <c r="S139" s="34"/>
    </row>
    <row r="140" spans="1:19" s="67" customFormat="1" ht="12.75" customHeight="1">
      <c r="A140" s="60" t="s">
        <v>157</v>
      </c>
      <c r="B140" s="61"/>
      <c r="C140" s="62">
        <v>128</v>
      </c>
      <c r="D140" s="63">
        <v>887</v>
      </c>
      <c r="E140" s="64">
        <v>15148.172</v>
      </c>
      <c r="F140" s="64">
        <v>17723.186000000002</v>
      </c>
      <c r="G140" s="64">
        <v>20648.643</v>
      </c>
      <c r="H140" s="64">
        <v>22626.595000000001</v>
      </c>
      <c r="I140" s="64">
        <v>23328.214</v>
      </c>
      <c r="J140" s="64">
        <f>E140*'Table 1.7.1'!D137/1000000</f>
        <v>19.844105320000001</v>
      </c>
      <c r="K140" s="64">
        <f>F140*'Table 1.7.1'!E137/1000000</f>
        <v>30.306648060000004</v>
      </c>
      <c r="L140" s="64">
        <f>G140*'Table 1.7.1'!F137/1000000</f>
        <v>41.090799570000001</v>
      </c>
      <c r="M140" s="64">
        <f>H140*'Table 1.7.1'!G137/1000000</f>
        <v>50.231040900000004</v>
      </c>
      <c r="N140" s="88">
        <f>E140*'Table 1.7.1'!H137/1000000</f>
        <v>1.0603720400000001</v>
      </c>
      <c r="O140" s="88">
        <f>F140*'Table 1.7.1'!I137/1000000</f>
        <v>1.5064708100000002</v>
      </c>
      <c r="P140" s="88">
        <f>G140*'Table 1.7.1'!J137/1000000</f>
        <v>2.3539453020000001</v>
      </c>
      <c r="Q140" s="88">
        <f>H140*'Table 1.7.1'!K137/1000000</f>
        <v>3.0998435150000003</v>
      </c>
      <c r="R140" s="88">
        <f>I140*'Table 1.7.1'!L137/1000000</f>
        <v>3.3126063879999998</v>
      </c>
      <c r="S140" s="65"/>
    </row>
    <row r="141" spans="1:19" s="28" customFormat="1" ht="18" customHeight="1">
      <c r="A141" s="22" t="s">
        <v>158</v>
      </c>
      <c r="B141" s="23"/>
      <c r="C141" s="24">
        <v>129</v>
      </c>
      <c r="D141" s="25"/>
      <c r="E141" s="26">
        <f>E142+E153+E167+E184</f>
        <v>727422.11499999999</v>
      </c>
      <c r="F141" s="26">
        <f>F142+F153+F167+F184</f>
        <v>726777.24099999992</v>
      </c>
      <c r="G141" s="26">
        <f>G142+G153+G167+G184</f>
        <v>730735.74</v>
      </c>
      <c r="H141" s="26">
        <f>H142+H153+H167+H184</f>
        <v>735317.44400000002</v>
      </c>
      <c r="I141" s="26">
        <f>I142+I153+I167+I184</f>
        <v>736854.74300000002</v>
      </c>
      <c r="J141" s="26">
        <f t="shared" ref="J141:R141" si="26">J142+J153+J167+J184</f>
        <v>9818.5009028467139</v>
      </c>
      <c r="K141" s="26">
        <f t="shared" si="26"/>
        <v>12361.469260658854</v>
      </c>
      <c r="L141" s="26">
        <f t="shared" si="26"/>
        <v>15863.141647950275</v>
      </c>
      <c r="M141" s="26">
        <f t="shared" si="26"/>
        <v>18607.073607223047</v>
      </c>
      <c r="N141" s="85">
        <f t="shared" si="26"/>
        <v>785.8717640038667</v>
      </c>
      <c r="O141" s="85">
        <f t="shared" si="26"/>
        <v>1001.8342555856379</v>
      </c>
      <c r="P141" s="85">
        <f t="shared" si="26"/>
        <v>1395.9729730499466</v>
      </c>
      <c r="Q141" s="85">
        <f t="shared" si="26"/>
        <v>1732.7176625647649</v>
      </c>
      <c r="R141" s="85">
        <f t="shared" si="26"/>
        <v>1837.1455503282243</v>
      </c>
      <c r="S141" s="27"/>
    </row>
    <row r="142" spans="1:19" s="28" customFormat="1" ht="15" customHeight="1">
      <c r="A142" s="86" t="s">
        <v>159</v>
      </c>
      <c r="B142" s="23"/>
      <c r="C142" s="24">
        <v>130</v>
      </c>
      <c r="D142" s="25"/>
      <c r="E142" s="26">
        <f>SUM(E143:E152)</f>
        <v>309882.27499999997</v>
      </c>
      <c r="F142" s="26">
        <f t="shared" ref="F142:R142" si="27">SUM(F143:F152)</f>
        <v>304172.42</v>
      </c>
      <c r="G142" s="26">
        <f t="shared" si="27"/>
        <v>297758.03800000006</v>
      </c>
      <c r="H142" s="26">
        <f t="shared" si="27"/>
        <v>295710.31000000006</v>
      </c>
      <c r="I142" s="26">
        <f t="shared" si="27"/>
        <v>295241.02799999999</v>
      </c>
      <c r="J142" s="26">
        <f t="shared" si="27"/>
        <v>1856.6164249999999</v>
      </c>
      <c r="K142" s="26">
        <f t="shared" si="27"/>
        <v>2208.6718647299999</v>
      </c>
      <c r="L142" s="26">
        <f t="shared" si="27"/>
        <v>3233.2513907500006</v>
      </c>
      <c r="M142" s="26">
        <f t="shared" si="27"/>
        <v>4224.7360576600004</v>
      </c>
      <c r="N142" s="85">
        <f t="shared" si="27"/>
        <v>99.642748115000003</v>
      </c>
      <c r="O142" s="85">
        <f t="shared" si="27"/>
        <v>121.205503738</v>
      </c>
      <c r="P142" s="85">
        <f t="shared" si="27"/>
        <v>198.48293436300003</v>
      </c>
      <c r="Q142" s="85">
        <f t="shared" si="27"/>
        <v>271.20113581800001</v>
      </c>
      <c r="R142" s="85">
        <f t="shared" si="27"/>
        <v>297.17429269300004</v>
      </c>
      <c r="S142" s="27"/>
    </row>
    <row r="143" spans="1:19" s="59" customFormat="1" ht="12.75" customHeight="1">
      <c r="A143" s="52" t="s">
        <v>160</v>
      </c>
      <c r="B143" s="53"/>
      <c r="C143" s="54">
        <v>131</v>
      </c>
      <c r="D143" s="55">
        <v>112</v>
      </c>
      <c r="E143" s="56">
        <v>10274.231</v>
      </c>
      <c r="F143" s="56">
        <v>10057.81</v>
      </c>
      <c r="G143" s="56">
        <v>9825.1020000000008</v>
      </c>
      <c r="H143" s="56">
        <v>9680.69</v>
      </c>
      <c r="I143" s="56">
        <v>9636.0159999999996</v>
      </c>
      <c r="J143" s="56">
        <f>E143*'Table 1.7.1'!D140/1000000</f>
        <v>35.035127709999998</v>
      </c>
      <c r="K143" s="56">
        <f>F143*'Table 1.7.1'!E140/1000000</f>
        <v>51.495987199999995</v>
      </c>
      <c r="L143" s="56">
        <f>G143*'Table 1.7.1'!F140/1000000</f>
        <v>83.906371080000014</v>
      </c>
      <c r="M143" s="56">
        <f>H143*'Table 1.7.1'!G140/1000000</f>
        <v>117.32996280000002</v>
      </c>
      <c r="N143" s="105">
        <f>E143*'Table 1.7.1'!H140/1000000</f>
        <v>2.3630731300000001</v>
      </c>
      <c r="O143" s="105">
        <f>F143*'Table 1.7.1'!I140/1000000</f>
        <v>3.2486726299999997</v>
      </c>
      <c r="P143" s="105">
        <f>G143*'Table 1.7.1'!J140/1000000</f>
        <v>5.6887340580000005</v>
      </c>
      <c r="Q143" s="105">
        <f>H143*'Table 1.7.1'!K140/1000000</f>
        <v>6.6603147200000006</v>
      </c>
      <c r="R143" s="105">
        <f>I143*'Table 1.7.1'!L140/1000000</f>
        <v>7.0342916799999999</v>
      </c>
      <c r="S143" s="58"/>
    </row>
    <row r="144" spans="1:19" s="59" customFormat="1" ht="12.75" customHeight="1">
      <c r="A144" s="52" t="s">
        <v>161</v>
      </c>
      <c r="B144" s="53"/>
      <c r="C144" s="54">
        <v>132</v>
      </c>
      <c r="D144" s="55">
        <v>100</v>
      </c>
      <c r="E144" s="56">
        <v>8356.6239999999998</v>
      </c>
      <c r="F144" s="56">
        <v>8006.1580000000004</v>
      </c>
      <c r="G144" s="56">
        <v>7739.1149999999998</v>
      </c>
      <c r="H144" s="56">
        <v>7591.3220000000001</v>
      </c>
      <c r="I144" s="56">
        <v>7542.674</v>
      </c>
      <c r="J144" s="56">
        <f>E144*'Table 1.7.1'!D141/1000000</f>
        <v>45.5436008</v>
      </c>
      <c r="K144" s="56">
        <f>F144*'Table 1.7.1'!E141/1000000</f>
        <v>49.478056440000003</v>
      </c>
      <c r="L144" s="56">
        <f>G144*'Table 1.7.1'!F141/1000000</f>
        <v>67.252909349999996</v>
      </c>
      <c r="M144" s="56">
        <f>H144*'Table 1.7.1'!G141/1000000</f>
        <v>86.313331140000003</v>
      </c>
      <c r="N144" s="105">
        <f>E144*'Table 1.7.1'!H141/1000000</f>
        <v>2.3816378399999998</v>
      </c>
      <c r="O144" s="105">
        <f>F144*'Table 1.7.1'!I141/1000000</f>
        <v>2.9862969340000003</v>
      </c>
      <c r="P144" s="105">
        <f>G144*'Table 1.7.1'!J141/1000000</f>
        <v>5.5644236849999995</v>
      </c>
      <c r="Q144" s="105">
        <f>H144*'Table 1.7.1'!K141/1000000</f>
        <v>6.4753976660000001</v>
      </c>
      <c r="R144" s="105">
        <f>I144*'Table 1.7.1'!L141/1000000</f>
        <v>6.4716142919999999</v>
      </c>
      <c r="S144" s="58"/>
    </row>
    <row r="145" spans="1:19" s="51" customFormat="1" ht="12.75" customHeight="1">
      <c r="A145" s="44" t="s">
        <v>162</v>
      </c>
      <c r="B145" s="45"/>
      <c r="C145" s="46">
        <v>133</v>
      </c>
      <c r="D145" s="47">
        <v>203</v>
      </c>
      <c r="E145" s="48">
        <v>10319.337</v>
      </c>
      <c r="F145" s="48">
        <v>10242.89</v>
      </c>
      <c r="G145" s="48">
        <v>10220.638000000001</v>
      </c>
      <c r="H145" s="48">
        <v>10377.359</v>
      </c>
      <c r="I145" s="48">
        <v>10439.735000000001</v>
      </c>
      <c r="J145" s="48">
        <f>E145*'Table 1.7.1'!D142/1000000</f>
        <v>131.98432022999998</v>
      </c>
      <c r="K145" s="48">
        <f>F145*'Table 1.7.1'!E142/1000000</f>
        <v>150.05833849999999</v>
      </c>
      <c r="L145" s="48">
        <f>G145*'Table 1.7.1'!F142/1000000</f>
        <v>198.79140910000001</v>
      </c>
      <c r="M145" s="48">
        <f>H145*'Table 1.7.1'!G142/1000000</f>
        <v>237.53774751000003</v>
      </c>
      <c r="N145" s="98">
        <f>E145*'Table 1.7.1'!H142/1000000</f>
        <v>9.2667646260000005</v>
      </c>
      <c r="O145" s="98">
        <f>F145*'Table 1.7.1'!I142/1000000</f>
        <v>10.058517979999998</v>
      </c>
      <c r="P145" s="98">
        <f>G145*'Table 1.7.1'!J142/1000000</f>
        <v>15.044779136000002</v>
      </c>
      <c r="Q145" s="98">
        <f>H145*'Table 1.7.1'!K142/1000000</f>
        <v>0.93396231000000007</v>
      </c>
      <c r="R145" s="98">
        <f>I145*'Table 1.7.1'!L142/1000000</f>
        <v>20.086050140000001</v>
      </c>
      <c r="S145" s="50"/>
    </row>
    <row r="146" spans="1:19" s="51" customFormat="1" ht="12.75" customHeight="1">
      <c r="A146" s="44" t="s">
        <v>163</v>
      </c>
      <c r="B146" s="45"/>
      <c r="C146" s="46">
        <v>134</v>
      </c>
      <c r="D146" s="47">
        <v>348</v>
      </c>
      <c r="E146" s="48">
        <v>10331.403</v>
      </c>
      <c r="F146" s="48">
        <v>10210.545</v>
      </c>
      <c r="G146" s="48">
        <v>10086.936</v>
      </c>
      <c r="H146" s="48">
        <v>10021.886</v>
      </c>
      <c r="I146" s="48">
        <v>10002.246999999999</v>
      </c>
      <c r="J146" s="48">
        <f>E146*'Table 1.7.1'!D143/1000000</f>
        <v>87.610297439999997</v>
      </c>
      <c r="K146" s="48">
        <f>F146*'Table 1.7.1'!E143/1000000</f>
        <v>119.87179829999999</v>
      </c>
      <c r="L146" s="48">
        <f>G146*'Table 1.7.1'!F143/1000000</f>
        <v>161.99619215999999</v>
      </c>
      <c r="M146" s="48">
        <f>H146*'Table 1.7.1'!G143/1000000</f>
        <v>182.49854406</v>
      </c>
      <c r="N146" s="98">
        <f>E146*'Table 1.7.1'!H143/1000000</f>
        <v>6.8083945770000005</v>
      </c>
      <c r="O146" s="98">
        <f>F146*'Table 1.7.1'!I143/1000000</f>
        <v>8.7198054299999992</v>
      </c>
      <c r="P146" s="98">
        <f>G146*'Table 1.7.1'!J143/1000000</f>
        <v>14.252840568</v>
      </c>
      <c r="Q146" s="98">
        <f>H146*'Table 1.7.1'!K143/1000000</f>
        <v>15.092960316000001</v>
      </c>
      <c r="R146" s="98">
        <f>I146*'Table 1.7.1'!L143/1000000</f>
        <v>14.533264890999998</v>
      </c>
      <c r="S146" s="50"/>
    </row>
    <row r="147" spans="1:19" s="51" customFormat="1" ht="12.75" customHeight="1">
      <c r="A147" s="44" t="s">
        <v>164</v>
      </c>
      <c r="B147" s="45"/>
      <c r="C147" s="46">
        <v>135</v>
      </c>
      <c r="D147" s="47">
        <v>616</v>
      </c>
      <c r="E147" s="48">
        <v>38391.777999999998</v>
      </c>
      <c r="F147" s="48">
        <v>38302.444000000003</v>
      </c>
      <c r="G147" s="48">
        <v>38165.040000000001</v>
      </c>
      <c r="H147" s="48">
        <v>38218.462</v>
      </c>
      <c r="I147" s="48">
        <v>38249.228000000003</v>
      </c>
      <c r="J147" s="48">
        <f>E147*'Table 1.7.1'!D144/1000000</f>
        <v>281.02781496</v>
      </c>
      <c r="K147" s="48">
        <f>F147*'Table 1.7.1'!E144/1000000</f>
        <v>401.02658868000003</v>
      </c>
      <c r="L147" s="48">
        <f>G147*'Table 1.7.1'!F144/1000000</f>
        <v>514.46473919999994</v>
      </c>
      <c r="M147" s="48">
        <f>H147*'Table 1.7.1'!G144/1000000</f>
        <v>638.63050002</v>
      </c>
      <c r="N147" s="98">
        <f>E147*'Table 1.7.1'!H144/1000000</f>
        <v>15.587061867999999</v>
      </c>
      <c r="O147" s="98">
        <f>F147*'Table 1.7.1'!I144/1000000</f>
        <v>22.368627296</v>
      </c>
      <c r="P147" s="98">
        <f>G147*'Table 1.7.1'!J144/1000000</f>
        <v>32.707439280000003</v>
      </c>
      <c r="Q147" s="98">
        <f>H147*'Table 1.7.1'!K144/1000000</f>
        <v>48.575665201999996</v>
      </c>
      <c r="R147" s="98">
        <f>I147*'Table 1.7.1'!L144/1000000</f>
        <v>51.980700852000005</v>
      </c>
      <c r="S147" s="50"/>
    </row>
    <row r="148" spans="1:19" s="59" customFormat="1" ht="12.75" customHeight="1">
      <c r="A148" s="52" t="s">
        <v>165</v>
      </c>
      <c r="B148" s="53"/>
      <c r="C148" s="54">
        <v>136</v>
      </c>
      <c r="D148" s="55">
        <v>498</v>
      </c>
      <c r="E148" s="56">
        <v>4338.75</v>
      </c>
      <c r="F148" s="56">
        <v>4106.7359999999999</v>
      </c>
      <c r="G148" s="56">
        <v>3766.8760000000002</v>
      </c>
      <c r="H148" s="56">
        <v>3635.0590000000002</v>
      </c>
      <c r="I148" s="56">
        <v>3602.8530000000001</v>
      </c>
      <c r="J148" s="56">
        <f>E148*'Table 1.7.1'!D145/1000000</f>
        <v>5.9006999999999996</v>
      </c>
      <c r="K148" s="56">
        <f>F148*'Table 1.7.1'!E145/1000000</f>
        <v>6.11903664</v>
      </c>
      <c r="L148" s="56">
        <f>G148*'Table 1.7.1'!F145/1000000</f>
        <v>9.9822214000000002</v>
      </c>
      <c r="M148" s="56">
        <f>H148*'Table 1.7.1'!G145/1000000</f>
        <v>11.886642930000001</v>
      </c>
      <c r="N148" s="105">
        <f>E148*'Table 1.7.1'!H145/1000000</f>
        <v>0.45990750000000002</v>
      </c>
      <c r="O148" s="105">
        <f>F148*'Table 1.7.1'!I145/1000000</f>
        <v>0.36549950400000003</v>
      </c>
      <c r="P148" s="105">
        <f>G148*'Table 1.7.1'!J145/1000000</f>
        <v>0.74584144800000007</v>
      </c>
      <c r="Q148" s="105">
        <f>H148*'Table 1.7.1'!K145/1000000</f>
        <v>1.1632188800000001</v>
      </c>
      <c r="R148" s="105">
        <f>I148*'Table 1.7.1'!L145/1000000</f>
        <v>1.2285728730000001</v>
      </c>
      <c r="S148" s="58"/>
    </row>
    <row r="149" spans="1:19" s="59" customFormat="1" ht="12.75" customHeight="1">
      <c r="A149" s="52" t="s">
        <v>166</v>
      </c>
      <c r="B149" s="53"/>
      <c r="C149" s="54">
        <v>137</v>
      </c>
      <c r="D149" s="55">
        <v>642</v>
      </c>
      <c r="E149" s="56">
        <v>22680.954000000002</v>
      </c>
      <c r="F149" s="56">
        <v>22191.683000000001</v>
      </c>
      <c r="G149" s="56">
        <v>21771.749</v>
      </c>
      <c r="H149" s="56">
        <v>21589.544000000002</v>
      </c>
      <c r="I149" s="56">
        <v>21537.219000000001</v>
      </c>
      <c r="J149" s="56">
        <f>E149*'Table 1.7.1'!D146/1000000</f>
        <v>122.70396114000002</v>
      </c>
      <c r="K149" s="56">
        <f>F149*'Table 1.7.1'!E146/1000000</f>
        <v>128.26792774</v>
      </c>
      <c r="L149" s="56">
        <f>G149*'Table 1.7.1'!F146/1000000</f>
        <v>189.63193379000001</v>
      </c>
      <c r="M149" s="56">
        <f>H149*'Table 1.7.1'!G146/1000000</f>
        <v>288.86809872000003</v>
      </c>
      <c r="N149" s="105">
        <f>E149*'Table 1.7.1'!H146/1000000</f>
        <v>4.4227860300000001</v>
      </c>
      <c r="O149" s="105">
        <f>F149*'Table 1.7.1'!I146/1000000</f>
        <v>6.5909298510000003</v>
      </c>
      <c r="P149" s="105">
        <f>G149*'Table 1.7.1'!J146/1000000</f>
        <v>11.255994232999999</v>
      </c>
      <c r="Q149" s="105">
        <f>H149*'Table 1.7.1'!K146/1000000</f>
        <v>18.135216960000001</v>
      </c>
      <c r="R149" s="105">
        <f>I149*'Table 1.7.1'!L146/1000000</f>
        <v>16.648270286999999</v>
      </c>
      <c r="S149" s="58"/>
    </row>
    <row r="150" spans="1:19" s="59" customFormat="1" ht="12.75" customHeight="1">
      <c r="A150" s="52" t="s">
        <v>167</v>
      </c>
      <c r="B150" s="53"/>
      <c r="C150" s="54">
        <v>138</v>
      </c>
      <c r="D150" s="55">
        <v>643</v>
      </c>
      <c r="E150" s="56">
        <v>148698.58199999999</v>
      </c>
      <c r="F150" s="56">
        <v>146757.51699999999</v>
      </c>
      <c r="G150" s="56">
        <v>143843.15900000001</v>
      </c>
      <c r="H150" s="56">
        <v>143163.1</v>
      </c>
      <c r="I150" s="56">
        <v>143064.07800000001</v>
      </c>
      <c r="J150" s="56">
        <f>E150*'Table 1.7.1'!D147/1000000</f>
        <v>942.74900988000002</v>
      </c>
      <c r="K150" s="56">
        <f>F150*'Table 1.7.1'!E147/1000000</f>
        <v>1088.9407761399998</v>
      </c>
      <c r="L150" s="56">
        <f>G150*'Table 1.7.1'!F147/1000000</f>
        <v>1664.2653496300002</v>
      </c>
      <c r="M150" s="56">
        <f>H150*'Table 1.7.1'!G147/1000000</f>
        <v>2213.3015260000002</v>
      </c>
      <c r="N150" s="105">
        <f>E150*'Table 1.7.1'!H147/1000000</f>
        <v>44.758273181999996</v>
      </c>
      <c r="O150" s="105">
        <f>F150*'Table 1.7.1'!I147/1000000</f>
        <v>54.153523772999996</v>
      </c>
      <c r="P150" s="105">
        <f>G150*'Table 1.7.1'!J147/1000000</f>
        <v>88.895072262000014</v>
      </c>
      <c r="Q150" s="105">
        <f>H150*'Table 1.7.1'!K147/1000000</f>
        <v>141.01565350000001</v>
      </c>
      <c r="R150" s="105">
        <f>I150*'Table 1.7.1'!L147/1000000</f>
        <v>148.50051296400002</v>
      </c>
      <c r="S150" s="58"/>
    </row>
    <row r="151" spans="1:19" s="51" customFormat="1" ht="12.75" customHeight="1">
      <c r="A151" s="44" t="s">
        <v>168</v>
      </c>
      <c r="B151" s="45"/>
      <c r="C151" s="46">
        <v>139</v>
      </c>
      <c r="D151" s="47">
        <v>703</v>
      </c>
      <c r="E151" s="48">
        <v>5368.8940000000002</v>
      </c>
      <c r="F151" s="48">
        <v>5404.8450000000003</v>
      </c>
      <c r="G151" s="48">
        <v>5415.4960000000001</v>
      </c>
      <c r="H151" s="48">
        <v>5441.3040000000001</v>
      </c>
      <c r="I151" s="48">
        <v>5451.9679999999998</v>
      </c>
      <c r="J151" s="48">
        <f>E151*'Table 1.7.1'!D148/1000000</f>
        <v>44.5618202</v>
      </c>
      <c r="K151" s="48">
        <f>F151*'Table 1.7.1'!E148/1000000</f>
        <v>58.426374450000004</v>
      </c>
      <c r="L151" s="48">
        <f>G151*'Table 1.7.1'!F148/1000000</f>
        <v>83.940188000000006</v>
      </c>
      <c r="M151" s="48">
        <f>H151*'Table 1.7.1'!G148/1000000</f>
        <v>116.77038384000001</v>
      </c>
      <c r="N151" s="98">
        <f>E151*'Table 1.7.1'!H148/1000000</f>
        <v>2.7059225760000003</v>
      </c>
      <c r="O151" s="98">
        <f>F151*'Table 1.7.1'!I148/1000000</f>
        <v>3.9131077800000003</v>
      </c>
      <c r="P151" s="98">
        <f>G151*'Table 1.7.1'!J148/1000000</f>
        <v>6.1682499440000003</v>
      </c>
      <c r="Q151" s="98">
        <f>H151*'Table 1.7.1'!K148/1000000</f>
        <v>10.060971096000001</v>
      </c>
      <c r="R151" s="98">
        <f>I151*'Table 1.7.1'!L148/1000000</f>
        <v>10.347835264</v>
      </c>
      <c r="S151" s="50"/>
    </row>
    <row r="152" spans="1:19" s="59" customFormat="1" ht="12.75" customHeight="1">
      <c r="A152" s="52" t="s">
        <v>169</v>
      </c>
      <c r="B152" s="53"/>
      <c r="C152" s="54">
        <v>140</v>
      </c>
      <c r="D152" s="55">
        <v>804</v>
      </c>
      <c r="E152" s="56">
        <v>51121.722000000002</v>
      </c>
      <c r="F152" s="56">
        <v>48891.792000000001</v>
      </c>
      <c r="G152" s="56">
        <v>46923.927000000003</v>
      </c>
      <c r="H152" s="56">
        <v>45991.584000000003</v>
      </c>
      <c r="I152" s="56">
        <v>45715.01</v>
      </c>
      <c r="J152" s="56">
        <f>E152*'Table 1.7.1'!D149/1000000</f>
        <v>159.49977264</v>
      </c>
      <c r="K152" s="56">
        <f>F152*'Table 1.7.1'!E149/1000000</f>
        <v>154.98698064000001</v>
      </c>
      <c r="L152" s="56">
        <f>G152*'Table 1.7.1'!F149/1000000</f>
        <v>259.02007704000005</v>
      </c>
      <c r="M152" s="56">
        <f>H152*'Table 1.7.1'!G149/1000000</f>
        <v>331.59932064000003</v>
      </c>
      <c r="N152" s="105">
        <f>E152*'Table 1.7.1'!H149/1000000</f>
        <v>10.888926786000001</v>
      </c>
      <c r="O152" s="105">
        <f>F152*'Table 1.7.1'!I149/1000000</f>
        <v>8.800522560000001</v>
      </c>
      <c r="P152" s="105">
        <f>G152*'Table 1.7.1'!J149/1000000</f>
        <v>18.159559749000003</v>
      </c>
      <c r="Q152" s="105">
        <f>H152*'Table 1.7.1'!K149/1000000</f>
        <v>23.087775168</v>
      </c>
      <c r="R152" s="105">
        <f>I152*'Table 1.7.1'!L149/1000000</f>
        <v>20.343179450000001</v>
      </c>
      <c r="S152" s="58"/>
    </row>
    <row r="153" spans="1:19" s="28" customFormat="1" ht="15" customHeight="1">
      <c r="A153" s="86" t="s">
        <v>170</v>
      </c>
      <c r="B153" s="23"/>
      <c r="C153" s="24">
        <v>141</v>
      </c>
      <c r="D153" s="25"/>
      <c r="E153" s="26">
        <f>SUM(E154:E166)</f>
        <v>93222.366000000009</v>
      </c>
      <c r="F153" s="26">
        <f>SUM(F154:F166)</f>
        <v>94346.614999999991</v>
      </c>
      <c r="G153" s="26">
        <f>SUM(G154:G166)</f>
        <v>96318.088999999993</v>
      </c>
      <c r="H153" s="26">
        <f>SUM(H154:H166)</f>
        <v>98018.568999999989</v>
      </c>
      <c r="I153" s="26">
        <f>SUM(I154:I166)</f>
        <v>98619.278000000006</v>
      </c>
      <c r="J153" s="26">
        <f t="shared" ref="J153:R153" si="28">SUM(J154:J166)</f>
        <v>1750.0217996588565</v>
      </c>
      <c r="K153" s="26">
        <f t="shared" si="28"/>
        <v>2390.1459385469821</v>
      </c>
      <c r="L153" s="26">
        <f t="shared" si="28"/>
        <v>3106.7859952649515</v>
      </c>
      <c r="M153" s="26">
        <f t="shared" si="28"/>
        <v>3542.9966047938769</v>
      </c>
      <c r="N153" s="85">
        <f t="shared" si="28"/>
        <v>127.71735346941192</v>
      </c>
      <c r="O153" s="85">
        <f t="shared" si="28"/>
        <v>175.77541334279908</v>
      </c>
      <c r="P153" s="85">
        <f t="shared" si="28"/>
        <v>258.72644888426248</v>
      </c>
      <c r="Q153" s="85">
        <f t="shared" si="28"/>
        <v>321.72807011572672</v>
      </c>
      <c r="R153" s="85">
        <f t="shared" si="28"/>
        <v>337.96782927039965</v>
      </c>
      <c r="S153" s="27"/>
    </row>
    <row r="154" spans="1:19" s="59" customFormat="1" ht="12.75" customHeight="1">
      <c r="A154" s="52" t="s">
        <v>171</v>
      </c>
      <c r="B154" s="53"/>
      <c r="C154" s="54">
        <v>142</v>
      </c>
      <c r="D154" s="55">
        <v>830</v>
      </c>
      <c r="E154" s="56">
        <v>141.934</v>
      </c>
      <c r="F154" s="56">
        <v>145.33000000000001</v>
      </c>
      <c r="G154" s="56">
        <v>148.76300000000001</v>
      </c>
      <c r="H154" s="56">
        <v>151.70500000000001</v>
      </c>
      <c r="I154" s="56">
        <v>152.61799999999999</v>
      </c>
      <c r="J154" s="96">
        <f>E154*'Table 1.7.1'!D151/1000000</f>
        <v>2.6644970535411181</v>
      </c>
      <c r="K154" s="96">
        <f>F154*'Table 1.7.1'!E151/1000000</f>
        <v>3.6819869132809999</v>
      </c>
      <c r="L154" s="96">
        <f>G154*'Table 1.7.1'!F151/1000000</f>
        <v>4.7988826559081081</v>
      </c>
      <c r="M154" s="96">
        <f>H154*'Table 1.7.1'!G151/1000000</f>
        <v>5.4842118738768955</v>
      </c>
      <c r="N154" s="94">
        <f>E154*'Table 1.7.1'!H151/1000000</f>
        <v>0.19445615595854582</v>
      </c>
      <c r="O154" s="94">
        <f>F154*'Table 1.7.1'!I151/1000000</f>
        <v>0.2707796043609757</v>
      </c>
      <c r="P154" s="94">
        <f>G154*'Table 1.7.1'!J151/1000000</f>
        <v>0.39964061575779614</v>
      </c>
      <c r="Q154" s="94">
        <f>H154*'Table 1.7.1'!K151/1000000</f>
        <v>0.49800355436434779</v>
      </c>
      <c r="R154" s="94">
        <f>I154*'Table 1.7.1'!L151/1000000</f>
        <v>0.52321989414454184</v>
      </c>
      <c r="S154" s="58"/>
    </row>
    <row r="155" spans="1:19" s="51" customFormat="1" ht="12.75" customHeight="1">
      <c r="A155" s="44" t="s">
        <v>172</v>
      </c>
      <c r="B155" s="45"/>
      <c r="C155" s="46">
        <v>143</v>
      </c>
      <c r="D155" s="47">
        <v>208</v>
      </c>
      <c r="E155" s="48">
        <v>5233.3639999999996</v>
      </c>
      <c r="F155" s="48">
        <v>5339.5010000000002</v>
      </c>
      <c r="G155" s="48">
        <v>5419.4440000000004</v>
      </c>
      <c r="H155" s="48">
        <v>5497.3119999999999</v>
      </c>
      <c r="I155" s="48">
        <v>5524.8739999999998</v>
      </c>
      <c r="J155" s="48">
        <f>E155*'Table 1.7.1'!D152/1000000</f>
        <v>119.11136463999999</v>
      </c>
      <c r="K155" s="48">
        <f>F155*'Table 1.7.1'!E152/1000000</f>
        <v>150.68071821999999</v>
      </c>
      <c r="L155" s="48">
        <f>G155*'Table 1.7.1'!F152/1000000</f>
        <v>182.52687392000001</v>
      </c>
      <c r="M155" s="48">
        <f>H155*'Table 1.7.1'!G152/1000000</f>
        <v>206.31411935999998</v>
      </c>
      <c r="N155" s="98">
        <f>E155*'Table 1.7.1'!H152/1000000</f>
        <v>9.7392904039999983</v>
      </c>
      <c r="O155" s="98">
        <f>F155*'Table 1.7.1'!I152/1000000</f>
        <v>12.691993877</v>
      </c>
      <c r="P155" s="98">
        <f>G155*'Table 1.7.1'!J152/1000000</f>
        <v>17.049570824</v>
      </c>
      <c r="Q155" s="98">
        <f>H155*'Table 1.7.1'!K152/1000000</f>
        <v>20.966747968</v>
      </c>
      <c r="R155" s="98">
        <f>I155*'Table 1.7.1'!L152/1000000</f>
        <v>22.751431132</v>
      </c>
      <c r="S155" s="50"/>
    </row>
    <row r="156" spans="1:19" s="51" customFormat="1" ht="12.75" customHeight="1">
      <c r="A156" s="44" t="s">
        <v>173</v>
      </c>
      <c r="B156" s="45"/>
      <c r="C156" s="46">
        <v>144</v>
      </c>
      <c r="D156" s="47">
        <v>233</v>
      </c>
      <c r="E156" s="48">
        <v>1440.71</v>
      </c>
      <c r="F156" s="48">
        <v>1370.749</v>
      </c>
      <c r="G156" s="48">
        <v>1345.857</v>
      </c>
      <c r="H156" s="48">
        <v>1342.145</v>
      </c>
      <c r="I156" s="48">
        <v>1341.6289999999999</v>
      </c>
      <c r="J156" s="48">
        <f>E156*'Table 1.7.1'!D153/1000000</f>
        <v>9.1196943000000008</v>
      </c>
      <c r="K156" s="48">
        <f>F156*'Table 1.7.1'!E153/1000000</f>
        <v>13.063237970000001</v>
      </c>
      <c r="L156" s="48">
        <f>G156*'Table 1.7.1'!F153/1000000</f>
        <v>21.35875059</v>
      </c>
      <c r="M156" s="48">
        <f>H156*'Table 1.7.1'!G153/1000000</f>
        <v>25.9302414</v>
      </c>
      <c r="N156" s="98">
        <f>E156*'Table 1.7.1'!H153/1000000</f>
        <v>0.58060613000000005</v>
      </c>
      <c r="O156" s="98">
        <f>F156*'Table 1.7.1'!I153/1000000</f>
        <v>0.71690172699999999</v>
      </c>
      <c r="P156" s="98">
        <f>G156*'Table 1.7.1'!J153/1000000</f>
        <v>1.113023739</v>
      </c>
      <c r="Q156" s="98">
        <f>H156*'Table 1.7.1'!K153/1000000</f>
        <v>1.778342125</v>
      </c>
      <c r="R156" s="98">
        <f>I156*'Table 1.7.1'!L153/1000000</f>
        <v>1.8420566169999999</v>
      </c>
      <c r="S156" s="50"/>
    </row>
    <row r="157" spans="1:19" s="59" customFormat="1" ht="12.75" customHeight="1">
      <c r="A157" s="52" t="s">
        <v>174</v>
      </c>
      <c r="B157" s="53"/>
      <c r="C157" s="54">
        <v>145</v>
      </c>
      <c r="D157" s="55">
        <v>234</v>
      </c>
      <c r="E157" s="56">
        <v>43.482999999999997</v>
      </c>
      <c r="F157" s="56">
        <v>45.743000000000002</v>
      </c>
      <c r="G157" s="56">
        <v>48.258000000000003</v>
      </c>
      <c r="H157" s="56">
        <v>48.597000000000001</v>
      </c>
      <c r="I157" s="56">
        <v>48.625</v>
      </c>
      <c r="J157" s="96">
        <f>E157*'Table 1.7.1'!D154/1000000</f>
        <v>0.86757911889155337</v>
      </c>
      <c r="K157" s="96">
        <f>F157*'Table 1.7.1'!E154/1000000</f>
        <v>1.1316157589661604</v>
      </c>
      <c r="L157" s="96">
        <f>G157*'Table 1.7.1'!F154/1000000</f>
        <v>1.4248158426858515</v>
      </c>
      <c r="M157" s="96">
        <f>H157*'Table 1.7.1'!G154/1000000</f>
        <v>1.5988413000000001</v>
      </c>
      <c r="N157" s="94">
        <f>E157*'Table 1.7.1'!H154/1000000</f>
        <v>6.3316302123638354E-2</v>
      </c>
      <c r="O157" s="94">
        <f>F157*'Table 1.7.1'!I154/1000000</f>
        <v>8.3220955076250991E-2</v>
      </c>
      <c r="P157" s="94">
        <f>G157*'Table 1.7.1'!J154/1000000</f>
        <v>0.11865559580028633</v>
      </c>
      <c r="Q157" s="94">
        <f>H157*'Table 1.7.1'!K154/1000000</f>
        <v>0.14518561072689648</v>
      </c>
      <c r="R157" s="94">
        <f>I157*'Table 1.7.1'!L154/1000000</f>
        <v>6.0766422823486328E-2</v>
      </c>
      <c r="S157" s="58"/>
    </row>
    <row r="158" spans="1:19" s="51" customFormat="1" ht="12.75" customHeight="1">
      <c r="A158" s="44" t="s">
        <v>175</v>
      </c>
      <c r="B158" s="45"/>
      <c r="C158" s="46">
        <v>146</v>
      </c>
      <c r="D158" s="47">
        <v>246</v>
      </c>
      <c r="E158" s="48">
        <v>5107.8019999999997</v>
      </c>
      <c r="F158" s="48">
        <v>5173.37</v>
      </c>
      <c r="G158" s="48">
        <v>5244.3419999999996</v>
      </c>
      <c r="H158" s="48">
        <v>5316.3339999999998</v>
      </c>
      <c r="I158" s="48">
        <v>5341.5460000000003</v>
      </c>
      <c r="J158" s="48">
        <f>E158*'Table 1.7.1'!D155/1000000</f>
        <v>92.808762339999987</v>
      </c>
      <c r="K158" s="48">
        <f>F158*'Table 1.7.1'!E155/1000000</f>
        <v>131.86920129999999</v>
      </c>
      <c r="L158" s="48">
        <f>G158*'Table 1.7.1'!F155/1000000</f>
        <v>161.57817701999997</v>
      </c>
      <c r="M158" s="48">
        <f>H158*'Table 1.7.1'!G155/1000000</f>
        <v>191.06904396000002</v>
      </c>
      <c r="N158" s="98">
        <f>E158*'Table 1.7.1'!H155/1000000</f>
        <v>7.5391157519999998</v>
      </c>
      <c r="O158" s="98">
        <f>F158*'Table 1.7.1'!I155/1000000</f>
        <v>9.5862546099999992</v>
      </c>
      <c r="P158" s="98">
        <f>G158*'Table 1.7.1'!J155/1000000</f>
        <v>13.556624069999998</v>
      </c>
      <c r="Q158" s="98">
        <f>H158*'Table 1.7.1'!K155/1000000</f>
        <v>17.538585866000002</v>
      </c>
      <c r="R158" s="98">
        <f>I158*'Table 1.7.1'!L155/1000000</f>
        <v>17.931569922000001</v>
      </c>
      <c r="S158" s="50"/>
    </row>
    <row r="159" spans="1:19" s="51" customFormat="1" ht="12.75" customHeight="1">
      <c r="A159" s="44" t="s">
        <v>176</v>
      </c>
      <c r="B159" s="45"/>
      <c r="C159" s="46">
        <v>147</v>
      </c>
      <c r="D159" s="47">
        <v>352</v>
      </c>
      <c r="E159" s="48">
        <v>267.47800000000001</v>
      </c>
      <c r="F159" s="48">
        <v>281.20999999999998</v>
      </c>
      <c r="G159" s="48">
        <v>296.74299999999999</v>
      </c>
      <c r="H159" s="48">
        <v>310.666</v>
      </c>
      <c r="I159" s="48">
        <v>315.54300000000001</v>
      </c>
      <c r="J159" s="48">
        <f>E159*'Table 1.7.1'!D156/1000000</f>
        <v>6.0236045600000008</v>
      </c>
      <c r="K159" s="48">
        <f>F159*'Table 1.7.1'!E156/1000000</f>
        <v>7.8907525999999999</v>
      </c>
      <c r="L159" s="48">
        <f>G159*'Table 1.7.1'!F156/1000000</f>
        <v>9.99430424</v>
      </c>
      <c r="M159" s="48">
        <f>H159*'Table 1.7.1'!G156/1000000</f>
        <v>7.8598498000000001</v>
      </c>
      <c r="N159" s="98">
        <f>E159*'Table 1.7.1'!H156/1000000</f>
        <v>0.50847567800000004</v>
      </c>
      <c r="O159" s="98">
        <f>F159*'Table 1.7.1'!I156/1000000</f>
        <v>0.78541952999999987</v>
      </c>
      <c r="P159" s="98">
        <f>G159*'Table 1.7.1'!J156/1000000</f>
        <v>0.98399978799999999</v>
      </c>
      <c r="Q159" s="98">
        <f>H159*'Table 1.7.1'!K156/1000000</f>
        <v>1.1131162779999999</v>
      </c>
      <c r="R159" s="98">
        <f>I159*'Table 1.7.1'!L156/1000000</f>
        <v>0.97660558499999994</v>
      </c>
      <c r="S159" s="50"/>
    </row>
    <row r="160" spans="1:19" s="51" customFormat="1" ht="12.75" customHeight="1">
      <c r="A160" s="44" t="s">
        <v>177</v>
      </c>
      <c r="B160" s="45"/>
      <c r="C160" s="46">
        <v>148</v>
      </c>
      <c r="D160" s="47">
        <v>372</v>
      </c>
      <c r="E160" s="48">
        <v>3610.9580000000001</v>
      </c>
      <c r="F160" s="48">
        <v>3803.78</v>
      </c>
      <c r="G160" s="48">
        <v>4158.0420000000004</v>
      </c>
      <c r="H160" s="48">
        <v>4352.866</v>
      </c>
      <c r="I160" s="48">
        <v>4412.1809999999996</v>
      </c>
      <c r="J160" s="48">
        <f>E160*'Table 1.7.1'!D157/1000000</f>
        <v>58.208642959999999</v>
      </c>
      <c r="K160" s="48">
        <f>F160*'Table 1.7.1'!E157/1000000</f>
        <v>93.915328200000005</v>
      </c>
      <c r="L160" s="48">
        <f>G160*'Table 1.7.1'!F157/1000000</f>
        <v>137.63119020000002</v>
      </c>
      <c r="M160" s="48">
        <f>H160*'Table 1.7.1'!G157/1000000</f>
        <v>155.44084486000003</v>
      </c>
      <c r="N160" s="98">
        <f>E160*'Table 1.7.1'!H157/1000000</f>
        <v>4.2645413980000004</v>
      </c>
      <c r="O160" s="98">
        <f>F160*'Table 1.7.1'!I157/1000000</f>
        <v>6.6299885400000003</v>
      </c>
      <c r="P160" s="98">
        <f>G160*'Table 1.7.1'!J157/1000000</f>
        <v>11.941896624000002</v>
      </c>
      <c r="Q160" s="98">
        <f>H160*'Table 1.7.1'!K157/1000000</f>
        <v>16.523479335999998</v>
      </c>
      <c r="R160" s="98">
        <f>I160*'Table 1.7.1'!L157/1000000</f>
        <v>17.670784904999998</v>
      </c>
      <c r="S160" s="50"/>
    </row>
    <row r="161" spans="1:19" s="59" customFormat="1" ht="12.75" customHeight="1">
      <c r="A161" s="52" t="s">
        <v>178</v>
      </c>
      <c r="B161" s="53"/>
      <c r="C161" s="54">
        <v>149</v>
      </c>
      <c r="D161" s="55">
        <v>833</v>
      </c>
      <c r="E161" s="56">
        <v>72.183000000000007</v>
      </c>
      <c r="F161" s="56">
        <v>76.802999999999997</v>
      </c>
      <c r="G161" s="56">
        <v>79.994</v>
      </c>
      <c r="H161" s="56">
        <v>81.798000000000002</v>
      </c>
      <c r="I161" s="56">
        <v>82.358000000000004</v>
      </c>
      <c r="J161" s="96">
        <f>E161*'Table 1.7.1'!D158/1000000</f>
        <v>1.2817740864238414</v>
      </c>
      <c r="K161" s="96">
        <f>F161*'Table 1.7.1'!E158/1000000</f>
        <v>1.8142335147350994</v>
      </c>
      <c r="L161" s="96">
        <f>G161*'Table 1.7.1'!F158/1000000</f>
        <v>2.4139381463576162</v>
      </c>
      <c r="M161" s="96">
        <f>H161*'Table 1.7.1'!G158/1000000</f>
        <v>2.6911542000000002</v>
      </c>
      <c r="N161" s="94">
        <f>E161*'Table 1.7.1'!H158/1000000</f>
        <v>9.3544431329734501E-2</v>
      </c>
      <c r="O161" s="94">
        <f>F161*'Table 1.7.1'!I158/1000000</f>
        <v>0.13342183036186717</v>
      </c>
      <c r="P161" s="94">
        <f>G161*'Table 1.7.1'!J158/1000000</f>
        <v>0.20102757170440458</v>
      </c>
      <c r="Q161" s="94">
        <f>H161*'Table 1.7.1'!K158/1000000</f>
        <v>0.24437501463544412</v>
      </c>
      <c r="R161" s="94">
        <f>I161*'Table 1.7.1'!L158/1000000</f>
        <v>0.30022152843159555</v>
      </c>
      <c r="S161" s="58"/>
    </row>
    <row r="162" spans="1:19" s="59" customFormat="1" ht="12.75" customHeight="1">
      <c r="A162" s="52" t="s">
        <v>179</v>
      </c>
      <c r="B162" s="53"/>
      <c r="C162" s="54">
        <v>150</v>
      </c>
      <c r="D162" s="55">
        <v>428</v>
      </c>
      <c r="E162" s="56">
        <v>2492.0949999999998</v>
      </c>
      <c r="F162" s="56">
        <v>2384.9720000000002</v>
      </c>
      <c r="G162" s="56">
        <v>2305.5279999999998</v>
      </c>
      <c r="H162" s="56">
        <v>2271.1979999999999</v>
      </c>
      <c r="I162" s="56">
        <v>2261.38</v>
      </c>
      <c r="J162" s="56">
        <f>E162*'Table 1.7.1'!D159/1000000</f>
        <v>13.53207585</v>
      </c>
      <c r="K162" s="56">
        <f>F162*'Table 1.7.1'!E159/1000000</f>
        <v>19.699868720000001</v>
      </c>
      <c r="L162" s="56">
        <f>G162*'Table 1.7.1'!F159/1000000</f>
        <v>27.896888799999996</v>
      </c>
      <c r="M162" s="56">
        <f>H162*'Table 1.7.1'!G159/1000000</f>
        <v>36.361879979999998</v>
      </c>
      <c r="N162" s="105">
        <f>E162*'Table 1.7.1'!H159/1000000</f>
        <v>0.79497830499999989</v>
      </c>
      <c r="O162" s="105">
        <f>F162*'Table 1.7.1'!I159/1000000</f>
        <v>1.14478656</v>
      </c>
      <c r="P162" s="105">
        <f>G162*'Table 1.7.1'!J159/1000000</f>
        <v>1.8582555679999997</v>
      </c>
      <c r="Q162" s="105">
        <f>H162*'Table 1.7.1'!K159/1000000</f>
        <v>2.7390647879999999</v>
      </c>
      <c r="R162" s="105">
        <f>I162*'Table 1.7.1'!L159/1000000</f>
        <v>2.25233448</v>
      </c>
      <c r="S162" s="58"/>
    </row>
    <row r="163" spans="1:19" s="59" customFormat="1" ht="12.75" customHeight="1">
      <c r="A163" s="52" t="s">
        <v>180</v>
      </c>
      <c r="B163" s="53"/>
      <c r="C163" s="54">
        <v>151</v>
      </c>
      <c r="D163" s="55">
        <v>440</v>
      </c>
      <c r="E163" s="56">
        <v>3629.1039999999998</v>
      </c>
      <c r="F163" s="56">
        <v>3500.0279999999998</v>
      </c>
      <c r="G163" s="56">
        <v>3415.748</v>
      </c>
      <c r="H163" s="56">
        <v>3359.799</v>
      </c>
      <c r="I163" s="56">
        <v>3341.0970000000002</v>
      </c>
      <c r="J163" s="56">
        <f>E163*'Table 1.7.1'!D160/1000000</f>
        <v>21.956079199999998</v>
      </c>
      <c r="K163" s="56">
        <f>F163*'Table 1.7.1'!E160/1000000</f>
        <v>30.520244159999997</v>
      </c>
      <c r="L163" s="56">
        <f>G163*'Table 1.7.1'!F160/1000000</f>
        <v>44.438881480000006</v>
      </c>
      <c r="M163" s="56">
        <f>H163*'Table 1.7.1'!G160/1000000</f>
        <v>57.687748829999997</v>
      </c>
      <c r="N163" s="105">
        <f>E163*'Table 1.7.1'!H160/1000000</f>
        <v>1.2193789439999998</v>
      </c>
      <c r="O163" s="105">
        <f>F163*'Table 1.7.1'!I160/1000000</f>
        <v>1.9635157079999999</v>
      </c>
      <c r="P163" s="105">
        <f>G163*'Table 1.7.1'!J160/1000000</f>
        <v>2.8521495800000003</v>
      </c>
      <c r="Q163" s="105">
        <f>H163*'Table 1.7.1'!K160/1000000</f>
        <v>4.4282150820000004</v>
      </c>
      <c r="R163" s="105">
        <f>I163*'Table 1.7.1'!L160/1000000</f>
        <v>3.6651834090000004</v>
      </c>
      <c r="S163" s="58"/>
    </row>
    <row r="164" spans="1:19" s="51" customFormat="1" ht="12.75" customHeight="1">
      <c r="A164" s="44" t="s">
        <v>181</v>
      </c>
      <c r="B164" s="45"/>
      <c r="C164" s="46">
        <v>152</v>
      </c>
      <c r="D164" s="47">
        <v>578</v>
      </c>
      <c r="E164" s="48">
        <v>4359.0959999999995</v>
      </c>
      <c r="F164" s="48">
        <v>4490.8590000000004</v>
      </c>
      <c r="G164" s="48">
        <v>4623.2979999999998</v>
      </c>
      <c r="H164" s="48">
        <v>4778.9589999999998</v>
      </c>
      <c r="I164" s="48">
        <v>4834.0020000000004</v>
      </c>
      <c r="J164" s="48">
        <f>E164*'Table 1.7.1'!D161/1000000</f>
        <v>101.56693679999998</v>
      </c>
      <c r="K164" s="48">
        <f>F164*'Table 1.7.1'!E161/1000000</f>
        <v>160.05421476000001</v>
      </c>
      <c r="L164" s="48">
        <f>G164*'Table 1.7.1'!F161/1000000</f>
        <v>220.20768373999999</v>
      </c>
      <c r="M164" s="48">
        <f>H164*'Table 1.7.1'!G161/1000000</f>
        <v>283.15332074999998</v>
      </c>
      <c r="N164" s="98">
        <f>E164*'Table 1.7.1'!H161/1000000</f>
        <v>9.3633382079999983</v>
      </c>
      <c r="O164" s="98">
        <f>F164*'Table 1.7.1'!I161/1000000</f>
        <v>13.616284488000002</v>
      </c>
      <c r="P164" s="98">
        <f>G164*'Table 1.7.1'!J161/1000000</f>
        <v>19.810831929999999</v>
      </c>
      <c r="Q164" s="98">
        <f>H164*'Table 1.7.1'!K161/1000000</f>
        <v>24.884039513000001</v>
      </c>
      <c r="R164" s="98">
        <f>I164*'Table 1.7.1'!L161/1000000</f>
        <v>26.079440790000003</v>
      </c>
      <c r="S164" s="50"/>
    </row>
    <row r="165" spans="1:19" s="51" customFormat="1" ht="12.75" customHeight="1">
      <c r="A165" s="44" t="s">
        <v>182</v>
      </c>
      <c r="B165" s="45"/>
      <c r="C165" s="46">
        <v>153</v>
      </c>
      <c r="D165" s="47">
        <v>752</v>
      </c>
      <c r="E165" s="48">
        <v>8826.9490000000005</v>
      </c>
      <c r="F165" s="48">
        <v>8860.1530000000002</v>
      </c>
      <c r="G165" s="48">
        <v>9029.3449999999993</v>
      </c>
      <c r="H165" s="48">
        <v>9236.8719999999994</v>
      </c>
      <c r="I165" s="48">
        <v>9311.11</v>
      </c>
      <c r="J165" s="48">
        <f>E165*'Table 1.7.1'!D162/1000000</f>
        <v>188.45536115000002</v>
      </c>
      <c r="K165" s="48">
        <f>F165*'Table 1.7.1'!E162/1000000</f>
        <v>243.92001209</v>
      </c>
      <c r="L165" s="48">
        <f>G165*'Table 1.7.1'!F162/1000000</f>
        <v>291.37696314999999</v>
      </c>
      <c r="M165" s="48">
        <f>H165*'Table 1.7.1'!G162/1000000</f>
        <v>348.96902415999995</v>
      </c>
      <c r="N165" s="98">
        <f>E165*'Table 1.7.1'!H162/1000000</f>
        <v>15.350064311000001</v>
      </c>
      <c r="O165" s="98">
        <f>F165*'Table 1.7.1'!I162/1000000</f>
        <v>20.236589452</v>
      </c>
      <c r="P165" s="98">
        <f>G165*'Table 1.7.1'!J162/1000000</f>
        <v>26.654626439999998</v>
      </c>
      <c r="Q165" s="98">
        <f>H165*'Table 1.7.1'!K162/1000000</f>
        <v>33.455950383999998</v>
      </c>
      <c r="R165" s="98">
        <f>I165*'Table 1.7.1'!L162/1000000</f>
        <v>34.357995899999999</v>
      </c>
      <c r="S165" s="50"/>
    </row>
    <row r="166" spans="1:19" s="43" customFormat="1" ht="12.75" customHeight="1">
      <c r="A166" s="36" t="s">
        <v>183</v>
      </c>
      <c r="B166" s="37"/>
      <c r="C166" s="38">
        <v>154</v>
      </c>
      <c r="D166" s="39">
        <v>826</v>
      </c>
      <c r="E166" s="40">
        <v>57997.21</v>
      </c>
      <c r="F166" s="40">
        <v>58874.116999999998</v>
      </c>
      <c r="G166" s="40">
        <v>60202.726999999999</v>
      </c>
      <c r="H166" s="40">
        <v>61270.317999999999</v>
      </c>
      <c r="I166" s="40">
        <v>61652.315000000002</v>
      </c>
      <c r="J166" s="40">
        <f>E166*'Table 1.7.1'!D163/1000000</f>
        <v>1134.4254275999999</v>
      </c>
      <c r="K166" s="40">
        <f>F166*'Table 1.7.1'!E163/1000000</f>
        <v>1531.9045243399999</v>
      </c>
      <c r="L166" s="40">
        <f>G166*'Table 1.7.1'!F163/1000000</f>
        <v>2001.1386454799999</v>
      </c>
      <c r="M166" s="40">
        <f>H166*'Table 1.7.1'!G163/1000000</f>
        <v>2220.43632432</v>
      </c>
      <c r="N166" s="97">
        <f>E166*'Table 1.7.1'!H163/1000000</f>
        <v>78.006247450000004</v>
      </c>
      <c r="O166" s="97">
        <f>F166*'Table 1.7.1'!I163/1000000</f>
        <v>107.91625646099999</v>
      </c>
      <c r="P166" s="97">
        <f>G166*'Table 1.7.1'!J163/1000000</f>
        <v>162.18614653799997</v>
      </c>
      <c r="Q166" s="97">
        <f>H166*'Table 1.7.1'!K163/1000000</f>
        <v>197.41296459599999</v>
      </c>
      <c r="R166" s="97">
        <f>I166*'Table 1.7.1'!L163/1000000</f>
        <v>209.556218685</v>
      </c>
      <c r="S166" s="42"/>
    </row>
    <row r="167" spans="1:19" s="28" customFormat="1" ht="15" customHeight="1">
      <c r="A167" s="86" t="s">
        <v>184</v>
      </c>
      <c r="B167" s="23"/>
      <c r="C167" s="24">
        <v>155</v>
      </c>
      <c r="D167" s="25"/>
      <c r="E167" s="26">
        <f>SUM(E168:E183)</f>
        <v>143615.69099999999</v>
      </c>
      <c r="F167" s="26">
        <f t="shared" ref="F167:R167" si="29">SUM(F168:F183)</f>
        <v>145146.785</v>
      </c>
      <c r="G167" s="26">
        <f t="shared" si="29"/>
        <v>150228.34600000002</v>
      </c>
      <c r="H167" s="26">
        <f t="shared" si="29"/>
        <v>153436.80300000001</v>
      </c>
      <c r="I167" s="26">
        <f t="shared" si="29"/>
        <v>154364.46</v>
      </c>
      <c r="J167" s="26">
        <f t="shared" si="29"/>
        <v>2247.7406653494545</v>
      </c>
      <c r="K167" s="26">
        <f t="shared" si="29"/>
        <v>2870.8185492293023</v>
      </c>
      <c r="L167" s="26">
        <f t="shared" si="29"/>
        <v>3565.5430843454019</v>
      </c>
      <c r="M167" s="26">
        <f t="shared" si="29"/>
        <v>4121.827156689169</v>
      </c>
      <c r="N167" s="85">
        <f t="shared" si="29"/>
        <v>167.95417646309539</v>
      </c>
      <c r="O167" s="85">
        <f t="shared" si="29"/>
        <v>225.20310224741331</v>
      </c>
      <c r="P167" s="85">
        <f t="shared" si="29"/>
        <v>309.12245287821406</v>
      </c>
      <c r="Q167" s="85">
        <f t="shared" si="29"/>
        <v>389.1298566708208</v>
      </c>
      <c r="R167" s="85">
        <f t="shared" si="29"/>
        <v>419.97806930786851</v>
      </c>
      <c r="S167" s="27"/>
    </row>
    <row r="168" spans="1:19" s="59" customFormat="1" ht="12.75" customHeight="1">
      <c r="A168" s="52" t="s">
        <v>185</v>
      </c>
      <c r="B168" s="53"/>
      <c r="C168" s="54">
        <v>156</v>
      </c>
      <c r="D168" s="55">
        <v>8</v>
      </c>
      <c r="E168" s="56">
        <v>3141.1019999999999</v>
      </c>
      <c r="F168" s="56">
        <v>3071.8560000000002</v>
      </c>
      <c r="G168" s="56">
        <v>3141.8</v>
      </c>
      <c r="H168" s="56">
        <v>3181.3969999999999</v>
      </c>
      <c r="I168" s="56">
        <v>3192.723</v>
      </c>
      <c r="J168" s="56">
        <f>E168*'Table 1.7.1'!D165/1000000</f>
        <v>8.8264966199999986</v>
      </c>
      <c r="K168" s="56">
        <f>F168*'Table 1.7.1'!E165/1000000</f>
        <v>12.594609600000002</v>
      </c>
      <c r="L168" s="56">
        <f>G168*'Table 1.7.1'!F165/1000000</f>
        <v>18.536619999999999</v>
      </c>
      <c r="M168" s="56">
        <f>H168*'Table 1.7.1'!G165/1000000</f>
        <v>23.924105440000002</v>
      </c>
      <c r="N168" s="105">
        <f>E168*'Table 1.7.1'!H165/1000000</f>
        <v>0.32981570999999998</v>
      </c>
      <c r="O168" s="105">
        <f>F168*'Table 1.7.1'!I165/1000000</f>
        <v>0.80482627200000012</v>
      </c>
      <c r="P168" s="105">
        <f>G168*'Table 1.7.1'!J165/1000000</f>
        <v>1.2912798000000001</v>
      </c>
      <c r="Q168" s="105">
        <f>H168*'Table 1.7.1'!K165/1000000</f>
        <v>1.8102148929999999</v>
      </c>
      <c r="R168" s="105">
        <f>I168*'Table 1.7.1'!L165/1000000</f>
        <v>1.8581647860000001</v>
      </c>
      <c r="S168" s="58"/>
    </row>
    <row r="169" spans="1:19" s="59" customFormat="1" ht="12.75" customHeight="1">
      <c r="A169" s="52" t="s">
        <v>186</v>
      </c>
      <c r="B169" s="53"/>
      <c r="C169" s="54">
        <v>157</v>
      </c>
      <c r="D169" s="55">
        <v>20</v>
      </c>
      <c r="E169" s="56">
        <v>64.698999999999998</v>
      </c>
      <c r="F169" s="56">
        <v>64.634</v>
      </c>
      <c r="G169" s="56">
        <v>77.888000000000005</v>
      </c>
      <c r="H169" s="56">
        <v>82.576999999999998</v>
      </c>
      <c r="I169" s="56">
        <v>83.677000000000007</v>
      </c>
      <c r="J169" s="106">
        <f>E169*'Table 1.7.1'!D166/1000000</f>
        <v>1.0702871252485624</v>
      </c>
      <c r="K169" s="106">
        <f>F169*'Table 1.7.1'!E166/1000000</f>
        <v>1.2821140376229705</v>
      </c>
      <c r="L169" s="106">
        <f>G169*'Table 1.7.1'!F166/1000000</f>
        <v>1.8535642368645289</v>
      </c>
      <c r="M169" s="106">
        <f>H169*'Table 1.7.1'!G166/1000000</f>
        <v>2.2239131778060162</v>
      </c>
      <c r="N169" s="105">
        <f>E169*'Table 1.7.1'!H166/1000000</f>
        <v>8.8012267640177819E-2</v>
      </c>
      <c r="O169" s="105">
        <f>F169*'Table 1.7.1'!I166/1000000</f>
        <v>0.11665139823627088</v>
      </c>
      <c r="P169" s="105">
        <f>G169*'Table 1.7.1'!J166/1000000</f>
        <v>0.18642602546317369</v>
      </c>
      <c r="Q169" s="105">
        <f>H169*'Table 1.7.1'!K166/1000000</f>
        <v>0.24360171655520371</v>
      </c>
      <c r="R169" s="105">
        <f>I169*'Table 1.7.1'!L166/1000000</f>
        <v>0.26483770500000003</v>
      </c>
      <c r="S169" s="58"/>
    </row>
    <row r="170" spans="1:19" s="59" customFormat="1" ht="12.75" customHeight="1">
      <c r="A170" s="52" t="s">
        <v>187</v>
      </c>
      <c r="B170" s="53"/>
      <c r="C170" s="54">
        <v>158</v>
      </c>
      <c r="D170" s="55">
        <v>70</v>
      </c>
      <c r="E170" s="56">
        <v>3332.098</v>
      </c>
      <c r="F170" s="56">
        <v>3693.6979999999999</v>
      </c>
      <c r="G170" s="56">
        <v>3781.0010000000002</v>
      </c>
      <c r="H170" s="56">
        <v>3774.1640000000002</v>
      </c>
      <c r="I170" s="56">
        <v>3767.683</v>
      </c>
      <c r="J170" s="56">
        <f>E170*'Table 1.7.1'!D167/1000000</f>
        <v>3.6319868199999998</v>
      </c>
      <c r="K170" s="56">
        <f>F170*'Table 1.7.1'!E167/1000000</f>
        <v>17.064884759999998</v>
      </c>
      <c r="L170" s="56">
        <f>G170*'Table 1.7.1'!F167/1000000</f>
        <v>23.0641061</v>
      </c>
      <c r="M170" s="56">
        <f>H170*'Table 1.7.1'!G167/1000000</f>
        <v>31.552011040000004</v>
      </c>
      <c r="N170" s="105">
        <f>E170*'Table 1.7.1'!H167/1000000</f>
        <v>0.50314679800000006</v>
      </c>
      <c r="O170" s="105">
        <f>F170*'Table 1.7.1'!I167/1000000</f>
        <v>1.1561274739999998</v>
      </c>
      <c r="P170" s="105">
        <f>G170*'Table 1.7.1'!J167/1000000</f>
        <v>2.1740755750000003</v>
      </c>
      <c r="Q170" s="105">
        <f>H170*'Table 1.7.1'!K167/1000000</f>
        <v>3.5363916680000003</v>
      </c>
      <c r="R170" s="105">
        <f>I170*'Table 1.7.1'!L167/1000000</f>
        <v>3.5001775070000001</v>
      </c>
      <c r="S170" s="58"/>
    </row>
    <row r="171" spans="1:19" s="59" customFormat="1" ht="12.75" customHeight="1">
      <c r="A171" s="52" t="s">
        <v>188</v>
      </c>
      <c r="B171" s="53"/>
      <c r="C171" s="54">
        <v>159</v>
      </c>
      <c r="D171" s="55">
        <v>191</v>
      </c>
      <c r="E171" s="56">
        <v>4669.0010000000002</v>
      </c>
      <c r="F171" s="56">
        <v>4505.5330000000004</v>
      </c>
      <c r="G171" s="56">
        <v>4441.9859999999999</v>
      </c>
      <c r="H171" s="56">
        <v>4418.3869999999997</v>
      </c>
      <c r="I171" s="56">
        <v>4410.8639999999996</v>
      </c>
      <c r="J171" s="56">
        <f>E171*'Table 1.7.1'!D168/1000000</f>
        <v>37.818908100000002</v>
      </c>
      <c r="K171" s="56">
        <f>F171*'Table 1.7.1'!E168/1000000</f>
        <v>49.155365029999999</v>
      </c>
      <c r="L171" s="56">
        <f>G171*'Table 1.7.1'!F168/1000000</f>
        <v>61.654765679999997</v>
      </c>
      <c r="M171" s="56">
        <f>H171*'Table 1.7.1'!G168/1000000</f>
        <v>75.333498349999999</v>
      </c>
      <c r="N171" s="105">
        <f>E171*'Table 1.7.1'!H168/1000000</f>
        <v>2.6099715589999999</v>
      </c>
      <c r="O171" s="105">
        <f>F171*'Table 1.7.1'!I168/1000000</f>
        <v>3.7981643190000001</v>
      </c>
      <c r="P171" s="105">
        <f>G171*'Table 1.7.1'!J168/1000000</f>
        <v>4.757367006</v>
      </c>
      <c r="Q171" s="105">
        <f>H171*'Table 1.7.1'!K168/1000000</f>
        <v>1.9175799579999999</v>
      </c>
      <c r="R171" s="105">
        <f>I171*'Table 1.7.1'!L168/1000000</f>
        <v>6.8500717919999996</v>
      </c>
      <c r="S171" s="58"/>
    </row>
    <row r="172" spans="1:19" s="59" customFormat="1" ht="12.75" customHeight="1">
      <c r="A172" s="52" t="s">
        <v>189</v>
      </c>
      <c r="B172" s="53"/>
      <c r="C172" s="54">
        <v>160</v>
      </c>
      <c r="D172" s="55">
        <v>292</v>
      </c>
      <c r="E172" s="56">
        <v>27.283000000000001</v>
      </c>
      <c r="F172" s="56">
        <v>27.347999999999999</v>
      </c>
      <c r="G172" s="56">
        <v>29.074999999999999</v>
      </c>
      <c r="H172" s="56">
        <v>29.286999999999999</v>
      </c>
      <c r="I172" s="56">
        <v>29.257000000000001</v>
      </c>
      <c r="J172" s="106">
        <f>E172*'Table 1.7.1'!D169/1000000</f>
        <v>0.45133067958015616</v>
      </c>
      <c r="K172" s="106">
        <f>F172*'Table 1.7.1'!E169/1000000</f>
        <v>0.54248931987673676</v>
      </c>
      <c r="L172" s="106">
        <f>G172*'Table 1.7.1'!F169/1000000</f>
        <v>0.69192147939138471</v>
      </c>
      <c r="M172" s="106">
        <f>H172*'Table 1.7.1'!G169/1000000</f>
        <v>0.78873954295269622</v>
      </c>
      <c r="N172" s="107">
        <f>E172*'Table 1.7.1'!H169/1000000</f>
        <v>3.3897241455227128E-2</v>
      </c>
      <c r="O172" s="107">
        <f>F172*'Table 1.7.1'!I169/1000000</f>
        <v>4.2552854177010671E-2</v>
      </c>
      <c r="P172" s="107">
        <f>G172*'Table 1.7.1'!J169/1000000</f>
        <v>5.998263275084368E-2</v>
      </c>
      <c r="Q172" s="107">
        <f>H172*'Table 1.7.1'!K169/1000000</f>
        <v>7.4281183265568887E-2</v>
      </c>
      <c r="R172" s="107">
        <f>I172*'Table 1.7.1'!L169/1000000</f>
        <v>7.9599243868498135E-2</v>
      </c>
      <c r="S172" s="58"/>
    </row>
    <row r="173" spans="1:19" s="51" customFormat="1" ht="12.75" customHeight="1">
      <c r="A173" s="44" t="s">
        <v>190</v>
      </c>
      <c r="B173" s="45"/>
      <c r="C173" s="46">
        <v>161</v>
      </c>
      <c r="D173" s="47">
        <v>300</v>
      </c>
      <c r="E173" s="48">
        <v>10671.808999999999</v>
      </c>
      <c r="F173" s="48">
        <v>10986.883</v>
      </c>
      <c r="G173" s="48">
        <v>11183.114</v>
      </c>
      <c r="H173" s="48">
        <v>11291.807000000001</v>
      </c>
      <c r="I173" s="48">
        <v>11326.596</v>
      </c>
      <c r="J173" s="48">
        <f>E173*'Table 1.7.1'!D170/1000000</f>
        <v>160.50400735999997</v>
      </c>
      <c r="K173" s="48">
        <f>F173*'Table 1.7.1'!E170/1000000</f>
        <v>202.81786018</v>
      </c>
      <c r="L173" s="48">
        <f>G173*'Table 1.7.1'!F170/1000000</f>
        <v>274.43361756000002</v>
      </c>
      <c r="M173" s="48">
        <f>H173*'Table 1.7.1'!G170/1000000</f>
        <v>319.55813810000001</v>
      </c>
      <c r="N173" s="98">
        <f>E173*'Table 1.7.1'!H170/1000000</f>
        <v>13.403792103999999</v>
      </c>
      <c r="O173" s="98">
        <f>F173*'Table 1.7.1'!I170/1000000</f>
        <v>15.919993466999999</v>
      </c>
      <c r="P173" s="98">
        <f>G173*'Table 1.7.1'!J170/1000000</f>
        <v>26.257951671999997</v>
      </c>
      <c r="Q173" s="98">
        <f>H173*'Table 1.7.1'!K170/1000000</f>
        <v>33.988339070000002</v>
      </c>
      <c r="R173" s="98">
        <f>I173*'Table 1.7.1'!L170/1000000</f>
        <v>34.94254866</v>
      </c>
      <c r="S173" s="50"/>
    </row>
    <row r="174" spans="1:19" s="59" customFormat="1" ht="12.75" customHeight="1">
      <c r="A174" s="52" t="s">
        <v>191</v>
      </c>
      <c r="B174" s="53"/>
      <c r="C174" s="54">
        <v>162</v>
      </c>
      <c r="D174" s="55">
        <v>336</v>
      </c>
      <c r="E174" s="56">
        <v>0.78100000000000003</v>
      </c>
      <c r="F174" s="56">
        <v>0.78700000000000003</v>
      </c>
      <c r="G174" s="56">
        <v>0.49199999999999999</v>
      </c>
      <c r="H174" s="56">
        <v>0.45</v>
      </c>
      <c r="I174" s="56">
        <v>0.45500000000000002</v>
      </c>
      <c r="J174" s="106">
        <f>E174*'Table 1.7.1'!D171/1000000</f>
        <v>1.623699E-2</v>
      </c>
      <c r="K174" s="106">
        <f>F174*'Table 1.7.1'!E171/1000000</f>
        <v>1.9989799999999999E-2</v>
      </c>
      <c r="L174" s="106">
        <f>G174*'Table 1.7.1'!F171/1000000</f>
        <v>1.380552E-2</v>
      </c>
      <c r="M174" s="106">
        <f>H174*'Table 1.7.1'!G171/1000000</f>
        <v>1.3860000000000001E-2</v>
      </c>
      <c r="N174" s="107">
        <f>E174*'Table 1.7.1'!H171/1000000</f>
        <v>1.196492E-3</v>
      </c>
      <c r="O174" s="107">
        <f>F174*'Table 1.7.1'!I171/1000000</f>
        <v>1.623581E-3</v>
      </c>
      <c r="P174" s="107">
        <f>G174*'Table 1.7.1'!J171/1000000</f>
        <v>1.186704E-3</v>
      </c>
      <c r="Q174" s="107">
        <f>H174*'Table 1.7.1'!K171/1000000</f>
        <v>1.2762000000000001E-3</v>
      </c>
      <c r="R174" s="107">
        <f>I174*'Table 1.7.1'!L171/1000000</f>
        <v>1.377285E-3</v>
      </c>
      <c r="S174" s="58"/>
    </row>
    <row r="175" spans="1:19" s="43" customFormat="1" ht="12.75" customHeight="1">
      <c r="A175" s="36" t="s">
        <v>192</v>
      </c>
      <c r="B175" s="37"/>
      <c r="C175" s="38">
        <v>163</v>
      </c>
      <c r="D175" s="39">
        <v>380</v>
      </c>
      <c r="E175" s="40">
        <v>56968.038999999997</v>
      </c>
      <c r="F175" s="40">
        <v>56986.328999999998</v>
      </c>
      <c r="G175" s="40">
        <v>58671.205999999998</v>
      </c>
      <c r="H175" s="40">
        <v>59891.478999999999</v>
      </c>
      <c r="I175" s="40">
        <v>60248.654000000002</v>
      </c>
      <c r="J175" s="40">
        <f>E175*'Table 1.7.1'!D172/1000000</f>
        <v>1184.3655308099999</v>
      </c>
      <c r="K175" s="40">
        <f>F175*'Table 1.7.1'!E172/1000000</f>
        <v>1447.4527565999999</v>
      </c>
      <c r="L175" s="40">
        <f>G175*'Table 1.7.1'!F172/1000000</f>
        <v>1646.3140403599998</v>
      </c>
      <c r="M175" s="40">
        <f>H175*'Table 1.7.1'!G172/1000000</f>
        <v>1844.6575531999999</v>
      </c>
      <c r="N175" s="97">
        <f>E175*'Table 1.7.1'!H172/1000000</f>
        <v>87.275035747999993</v>
      </c>
      <c r="O175" s="97">
        <f>F175*'Table 1.7.1'!I172/1000000</f>
        <v>117.56279672699999</v>
      </c>
      <c r="P175" s="97">
        <f>G175*'Table 1.7.1'!J172/1000000</f>
        <v>141.51494887200002</v>
      </c>
      <c r="Q175" s="97">
        <f>H175*'Table 1.7.1'!K172/1000000</f>
        <v>169.852234444</v>
      </c>
      <c r="R175" s="97">
        <f>I175*'Table 1.7.1'!L172/1000000</f>
        <v>182.37267565799999</v>
      </c>
      <c r="S175" s="42"/>
    </row>
    <row r="176" spans="1:19" s="59" customFormat="1" ht="12.75" customHeight="1">
      <c r="A176" s="52" t="s">
        <v>193</v>
      </c>
      <c r="B176" s="53"/>
      <c r="C176" s="54">
        <v>164</v>
      </c>
      <c r="D176" s="55">
        <v>470</v>
      </c>
      <c r="E176" s="56">
        <v>386.57600000000002</v>
      </c>
      <c r="F176" s="56">
        <v>397.42</v>
      </c>
      <c r="G176" s="56">
        <v>409.29500000000002</v>
      </c>
      <c r="H176" s="56">
        <v>413.94600000000003</v>
      </c>
      <c r="I176" s="56">
        <v>415.22</v>
      </c>
      <c r="J176" s="56">
        <f>E176*'Table 1.7.1'!D173/1000000</f>
        <v>5.3811379199999996</v>
      </c>
      <c r="K176" s="56">
        <f>F176*'Table 1.7.1'!E173/1000000</f>
        <v>7.3045796000000003</v>
      </c>
      <c r="L176" s="56">
        <f>G176*'Table 1.7.1'!F173/1000000</f>
        <v>7.6374447000000005</v>
      </c>
      <c r="M176" s="106">
        <f>H176*'Table 1.7.1'!G173/1000000</f>
        <v>8.7413189662183495</v>
      </c>
      <c r="N176" s="105">
        <f>E176*'Table 1.7.1'!H173/1000000</f>
        <v>0.80485123200000008</v>
      </c>
      <c r="O176" s="105">
        <f>F176*'Table 1.7.1'!I173/1000000</f>
        <v>1.1497360599999999</v>
      </c>
      <c r="P176" s="105">
        <f>G176*'Table 1.7.1'!J173/1000000</f>
        <v>1.69202553</v>
      </c>
      <c r="Q176" s="105">
        <f>H176*'Table 1.7.1'!K173/1000000</f>
        <v>1.7373313620000002</v>
      </c>
      <c r="R176" s="105">
        <f>I176*'Table 1.7.1'!L173/1000000</f>
        <v>1.7704980800000001</v>
      </c>
      <c r="S176" s="58"/>
    </row>
    <row r="177" spans="1:19" s="59" customFormat="1" ht="12.75" customHeight="1">
      <c r="A177" s="52" t="s">
        <v>194</v>
      </c>
      <c r="B177" s="53"/>
      <c r="C177" s="54">
        <v>165</v>
      </c>
      <c r="D177" s="55">
        <v>499</v>
      </c>
      <c r="E177" s="56">
        <v>643.22699999999998</v>
      </c>
      <c r="F177" s="56">
        <v>632.60599999999999</v>
      </c>
      <c r="G177" s="56">
        <v>626.73900000000003</v>
      </c>
      <c r="H177" s="56">
        <v>629.18499999999995</v>
      </c>
      <c r="I177" s="56">
        <v>630.43499999999995</v>
      </c>
      <c r="J177" s="106">
        <f>E177*'Table 1.7.1'!D174/1000000</f>
        <v>3.1956199296863188</v>
      </c>
      <c r="K177" s="56">
        <f>F177*'Table 1.7.1'!E174/1000000</f>
        <v>3.7576796400000001</v>
      </c>
      <c r="L177" s="56">
        <f>G177*'Table 1.7.1'!F174/1000000</f>
        <v>4.9136337600000006</v>
      </c>
      <c r="M177" s="56">
        <f>H177*'Table 1.7.1'!G174/1000000</f>
        <v>8.4436626999999991</v>
      </c>
      <c r="N177" s="105">
        <f>E177*'Table 1.7.1'!H174/1000000</f>
        <v>0.28430633399999999</v>
      </c>
      <c r="O177" s="105">
        <f>F177*'Table 1.7.1'!I174/1000000</f>
        <v>0.28214227600000003</v>
      </c>
      <c r="P177" s="105">
        <f>G177*'Table 1.7.1'!J174/1000000</f>
        <v>0.43244991000000005</v>
      </c>
      <c r="Q177" s="105">
        <f>H177*'Table 1.7.1'!K174/1000000</f>
        <v>0.73111296999999997</v>
      </c>
      <c r="R177" s="105">
        <f>I177*'Table 1.7.1'!L174/1000000</f>
        <v>0.77606548499999994</v>
      </c>
      <c r="S177" s="58"/>
    </row>
    <row r="178" spans="1:19" s="51" customFormat="1" ht="12.75" customHeight="1">
      <c r="A178" s="44" t="s">
        <v>195</v>
      </c>
      <c r="B178" s="45"/>
      <c r="C178" s="46">
        <v>166</v>
      </c>
      <c r="D178" s="47">
        <v>620</v>
      </c>
      <c r="E178" s="48">
        <v>10124.942999999999</v>
      </c>
      <c r="F178" s="48">
        <v>10336.209000000001</v>
      </c>
      <c r="G178" s="48">
        <v>10543.663</v>
      </c>
      <c r="H178" s="48">
        <v>10634.611999999999</v>
      </c>
      <c r="I178" s="48">
        <v>10657.174999999999</v>
      </c>
      <c r="J178" s="48">
        <f>E178*'Table 1.7.1'!D175/1000000</f>
        <v>132.13050615</v>
      </c>
      <c r="K178" s="48">
        <f>F178*'Table 1.7.1'!E175/1000000</f>
        <v>172.30460403000001</v>
      </c>
      <c r="L178" s="48">
        <f>G178*'Table 1.7.1'!F175/1000000</f>
        <v>213.50917575</v>
      </c>
      <c r="M178" s="48">
        <f>H178*'Table 1.7.1'!G175/1000000</f>
        <v>237.47088595999998</v>
      </c>
      <c r="N178" s="98">
        <f>E178*'Table 1.7.1'!H175/1000000</f>
        <v>10.256567258999999</v>
      </c>
      <c r="O178" s="98">
        <f>F178*'Table 1.7.1'!I175/1000000</f>
        <v>15.576666963000001</v>
      </c>
      <c r="P178" s="98">
        <f>G178*'Table 1.7.1'!J175/1000000</f>
        <v>22.099517648000003</v>
      </c>
      <c r="Q178" s="98">
        <f>H178*'Table 1.7.1'!K175/1000000</f>
        <v>27.416029735999999</v>
      </c>
      <c r="R178" s="98">
        <f>I178*'Table 1.7.1'!L175/1000000</f>
        <v>28.806344024999998</v>
      </c>
      <c r="S178" s="50"/>
    </row>
    <row r="179" spans="1:19" s="59" customFormat="1" ht="12.75" customHeight="1">
      <c r="A179" s="52" t="s">
        <v>196</v>
      </c>
      <c r="B179" s="53"/>
      <c r="C179" s="54">
        <v>167</v>
      </c>
      <c r="D179" s="55">
        <v>674</v>
      </c>
      <c r="E179" s="56">
        <v>25.678000000000001</v>
      </c>
      <c r="F179" s="56">
        <v>26.966999999999999</v>
      </c>
      <c r="G179" s="56">
        <v>30.300999999999998</v>
      </c>
      <c r="H179" s="56">
        <v>31.198</v>
      </c>
      <c r="I179" s="56">
        <v>31.359000000000002</v>
      </c>
      <c r="J179" s="106">
        <f>E179*'Table 1.7.1'!D176/1000000</f>
        <v>0.72647390315037352</v>
      </c>
      <c r="K179" s="106">
        <f>F179*'Table 1.7.1'!E176/1000000</f>
        <v>0.9321175518025332</v>
      </c>
      <c r="L179" s="106">
        <f>G179*'Table 1.7.1'!F176/1000000</f>
        <v>1.1570415691458267</v>
      </c>
      <c r="M179" s="106">
        <f>H179*'Table 1.7.1'!G176/1000000</f>
        <v>1.3076207521922703</v>
      </c>
      <c r="N179" s="105">
        <f>E179*'Table 1.7.1'!H176/1000000</f>
        <v>5.77755E-2</v>
      </c>
      <c r="O179" s="105">
        <f>F179*'Table 1.7.1'!I176/1000000</f>
        <v>7.7341356E-2</v>
      </c>
      <c r="P179" s="105">
        <f>G179*'Table 1.7.1'!J176/1000000</f>
        <v>9.5751159999999988E-2</v>
      </c>
      <c r="Q179" s="105">
        <f>H179*'Table 1.7.1'!K176/1000000</f>
        <v>0.11512061999999999</v>
      </c>
      <c r="R179" s="105">
        <f>I179*'Table 1.7.1'!L176/1000000</f>
        <v>0.11653004400000001</v>
      </c>
      <c r="S179" s="58"/>
    </row>
    <row r="180" spans="1:19" s="59" customFormat="1" ht="12.75" customHeight="1">
      <c r="A180" s="52" t="s">
        <v>197</v>
      </c>
      <c r="B180" s="53"/>
      <c r="C180" s="54">
        <v>168</v>
      </c>
      <c r="D180" s="55">
        <v>688</v>
      </c>
      <c r="E180" s="56">
        <v>10203.932000000001</v>
      </c>
      <c r="F180" s="56">
        <v>10133.561</v>
      </c>
      <c r="G180" s="56">
        <v>9856.152</v>
      </c>
      <c r="H180" s="56">
        <v>9841.36</v>
      </c>
      <c r="I180" s="56">
        <v>9851.44</v>
      </c>
      <c r="J180" s="106">
        <f>E180*'Table 1.7.1'!D177/1000000</f>
        <v>47.908553931789179</v>
      </c>
      <c r="K180" s="56">
        <f>F180*'Table 1.7.1'!E177/1000000</f>
        <v>57.051948430000003</v>
      </c>
      <c r="L180" s="56">
        <f>G180*'Table 1.7.1'!F177/1000000</f>
        <v>79.440585120000009</v>
      </c>
      <c r="M180" s="56">
        <f>H180*'Table 1.7.1'!G177/1000000</f>
        <v>102.15331680000001</v>
      </c>
      <c r="N180" s="105">
        <f>E180*'Table 1.7.1'!H177/1000000</f>
        <v>2.6836341160000003</v>
      </c>
      <c r="O180" s="105">
        <f>F180*'Table 1.7.1'!I177/1000000</f>
        <v>3.1718045930000001</v>
      </c>
      <c r="P180" s="105">
        <f>G180*'Table 1.7.1'!J177/1000000</f>
        <v>5.7067120080000002</v>
      </c>
      <c r="Q180" s="105">
        <f>H180*'Table 1.7.1'!K177/1000000</f>
        <v>8.5324591200000004</v>
      </c>
      <c r="R180" s="105">
        <f>I180*'Table 1.7.1'!L177/1000000</f>
        <v>8.2358038400000009</v>
      </c>
      <c r="S180" s="58"/>
    </row>
    <row r="181" spans="1:19" s="51" customFormat="1" ht="12.75" customHeight="1">
      <c r="A181" s="44" t="s">
        <v>198</v>
      </c>
      <c r="B181" s="45"/>
      <c r="C181" s="46">
        <v>169</v>
      </c>
      <c r="D181" s="47">
        <v>705</v>
      </c>
      <c r="E181" s="48">
        <v>1966.2049999999999</v>
      </c>
      <c r="F181" s="48">
        <v>1985.4059999999999</v>
      </c>
      <c r="G181" s="48">
        <v>2002.0840000000001</v>
      </c>
      <c r="H181" s="48">
        <v>2018.172</v>
      </c>
      <c r="I181" s="48">
        <v>2024.04</v>
      </c>
      <c r="J181" s="48">
        <f>E181*'Table 1.7.1'!D178/1000000</f>
        <v>25.698299349999999</v>
      </c>
      <c r="K181" s="48">
        <f>F181*'Table 1.7.1'!E178/1000000</f>
        <v>34.72475094</v>
      </c>
      <c r="L181" s="48">
        <f>G181*'Table 1.7.1'!F178/1000000</f>
        <v>46.568473840000003</v>
      </c>
      <c r="M181" s="48">
        <f>H181*'Table 1.7.1'!G178/1000000</f>
        <v>54.813551520000004</v>
      </c>
      <c r="N181" s="98">
        <f>E181*'Table 1.7.1'!H178/1000000</f>
        <v>1.91115126</v>
      </c>
      <c r="O181" s="98">
        <f>F181*'Table 1.7.1'!I178/1000000</f>
        <v>2.8808241059999999</v>
      </c>
      <c r="P181" s="98">
        <f>G181*'Table 1.7.1'!J178/1000000</f>
        <v>3.956117984</v>
      </c>
      <c r="Q181" s="98">
        <f>H181*'Table 1.7.1'!K178/1000000</f>
        <v>4.88397624</v>
      </c>
      <c r="R181" s="98">
        <f>I181*'Table 1.7.1'!L178/1000000</f>
        <v>5.0115230400000002</v>
      </c>
      <c r="S181" s="50"/>
    </row>
    <row r="182" spans="1:19" s="51" customFormat="1" ht="12.75" customHeight="1">
      <c r="A182" s="44" t="s">
        <v>199</v>
      </c>
      <c r="B182" s="45"/>
      <c r="C182" s="46">
        <v>170</v>
      </c>
      <c r="D182" s="47">
        <v>724</v>
      </c>
      <c r="E182" s="48">
        <v>39426.834000000003</v>
      </c>
      <c r="F182" s="48">
        <v>40288.457000000002</v>
      </c>
      <c r="G182" s="48">
        <v>43395.440999999999</v>
      </c>
      <c r="H182" s="48">
        <v>45146.258000000002</v>
      </c>
      <c r="I182" s="48">
        <v>45638.112999999998</v>
      </c>
      <c r="J182" s="48">
        <f>E182*'Table 1.7.1'!D179/1000000</f>
        <v>626.49239225999997</v>
      </c>
      <c r="K182" s="48">
        <f>F182*'Table 1.7.1'!E179/1000000</f>
        <v>851.69798098000001</v>
      </c>
      <c r="L182" s="48">
        <f>G182*'Table 1.7.1'!F179/1000000</f>
        <v>1171.24295259</v>
      </c>
      <c r="M182" s="48">
        <f>H182*'Table 1.7.1'!G179/1000000</f>
        <v>1391.8591341400002</v>
      </c>
      <c r="N182" s="98">
        <f>E182*'Table 1.7.1'!H179/1000000</f>
        <v>46.878505625999999</v>
      </c>
      <c r="O182" s="98">
        <f>F182*'Table 1.7.1'!I179/1000000</f>
        <v>61.601050753000003</v>
      </c>
      <c r="P182" s="98">
        <f>G182*'Table 1.7.1'!J179/1000000</f>
        <v>97.596346808999996</v>
      </c>
      <c r="Q182" s="98">
        <f>H182*'Table 1.7.1'!K179/1000000</f>
        <v>132.77514477800003</v>
      </c>
      <c r="R182" s="98">
        <f>I182*'Table 1.7.1'!L179/1000000</f>
        <v>143.851332176</v>
      </c>
      <c r="S182" s="50"/>
    </row>
    <row r="183" spans="1:19" s="59" customFormat="1" ht="12.75" customHeight="1">
      <c r="A183" s="52" t="s">
        <v>200</v>
      </c>
      <c r="B183" s="53"/>
      <c r="C183" s="54">
        <v>171</v>
      </c>
      <c r="D183" s="55">
        <v>807</v>
      </c>
      <c r="E183" s="56">
        <v>1963.4839999999999</v>
      </c>
      <c r="F183" s="56">
        <v>2009.0909999999999</v>
      </c>
      <c r="G183" s="56">
        <v>2038.1089999999999</v>
      </c>
      <c r="H183" s="56">
        <v>2052.5239999999999</v>
      </c>
      <c r="I183" s="56">
        <v>2056.7689999999998</v>
      </c>
      <c r="J183" s="56">
        <f>E183*'Table 1.7.1'!D180/1000000</f>
        <v>9.5228973999999997</v>
      </c>
      <c r="K183" s="56">
        <f>F183*'Table 1.7.1'!E180/1000000</f>
        <v>12.114818729999998</v>
      </c>
      <c r="L183" s="56">
        <f>G183*'Table 1.7.1'!F180/1000000</f>
        <v>14.51133608</v>
      </c>
      <c r="M183" s="56">
        <f>H183*'Table 1.7.1'!G180/1000000</f>
        <v>18.985847</v>
      </c>
      <c r="N183" s="105">
        <f>E183*'Table 1.7.1'!H180/1000000</f>
        <v>0.83251721600000006</v>
      </c>
      <c r="O183" s="105">
        <f>F183*'Table 1.7.1'!I180/1000000</f>
        <v>1.0608000479999999</v>
      </c>
      <c r="P183" s="105">
        <f>G183*'Table 1.7.1'!J180/1000000</f>
        <v>1.3003135419999998</v>
      </c>
      <c r="Q183" s="105">
        <f>H183*'Table 1.7.1'!K180/1000000</f>
        <v>1.5147627119999998</v>
      </c>
      <c r="R183" s="105">
        <f>I183*'Table 1.7.1'!L180/1000000</f>
        <v>1.5405199809999999</v>
      </c>
      <c r="S183" s="58"/>
    </row>
    <row r="184" spans="1:19" s="28" customFormat="1" ht="15" customHeight="1">
      <c r="A184" s="86" t="s">
        <v>201</v>
      </c>
      <c r="B184" s="23"/>
      <c r="C184" s="24">
        <v>172</v>
      </c>
      <c r="D184" s="25"/>
      <c r="E184" s="26">
        <f>SUM(E185:E193)</f>
        <v>180701.783</v>
      </c>
      <c r="F184" s="26">
        <f t="shared" ref="F184:R184" si="30">SUM(F185:F193)</f>
        <v>183111.421</v>
      </c>
      <c r="G184" s="26">
        <f t="shared" si="30"/>
        <v>186431.26699999999</v>
      </c>
      <c r="H184" s="26">
        <f t="shared" si="30"/>
        <v>188151.76200000002</v>
      </c>
      <c r="I184" s="26">
        <f t="shared" si="30"/>
        <v>188629.97700000001</v>
      </c>
      <c r="J184" s="26">
        <f t="shared" si="30"/>
        <v>3964.122012838402</v>
      </c>
      <c r="K184" s="26">
        <f t="shared" si="30"/>
        <v>4891.8329081525708</v>
      </c>
      <c r="L184" s="26">
        <f t="shared" si="30"/>
        <v>5957.5611775899215</v>
      </c>
      <c r="M184" s="26">
        <f t="shared" si="30"/>
        <v>6717.5137880799994</v>
      </c>
      <c r="N184" s="85">
        <f t="shared" si="30"/>
        <v>390.55748595635941</v>
      </c>
      <c r="O184" s="85">
        <f t="shared" si="30"/>
        <v>479.65023625742566</v>
      </c>
      <c r="P184" s="85">
        <f t="shared" si="30"/>
        <v>629.64113692447006</v>
      </c>
      <c r="Q184" s="85">
        <f t="shared" si="30"/>
        <v>750.6585999602172</v>
      </c>
      <c r="R184" s="85">
        <f t="shared" si="30"/>
        <v>782.02535905695618</v>
      </c>
      <c r="S184" s="27"/>
    </row>
    <row r="185" spans="1:19" s="51" customFormat="1" ht="12.75" customHeight="1">
      <c r="A185" s="44" t="s">
        <v>202</v>
      </c>
      <c r="B185" s="45"/>
      <c r="C185" s="46">
        <v>173</v>
      </c>
      <c r="D185" s="47">
        <v>40</v>
      </c>
      <c r="E185" s="48">
        <v>7935.6239999999998</v>
      </c>
      <c r="F185" s="48">
        <v>8004.7120000000004</v>
      </c>
      <c r="G185" s="48">
        <v>8232.1959999999999</v>
      </c>
      <c r="H185" s="48">
        <v>8341.8060000000005</v>
      </c>
      <c r="I185" s="48">
        <v>8369.6389999999992</v>
      </c>
      <c r="J185" s="48">
        <f>E185*'Table 1.7.1'!D182/1000000</f>
        <v>183.47162688</v>
      </c>
      <c r="K185" s="48">
        <f>F185*'Table 1.7.1'!E182/1000000</f>
        <v>226.45330248000002</v>
      </c>
      <c r="L185" s="48">
        <f>G185*'Table 1.7.1'!F182/1000000</f>
        <v>273.06194132000002</v>
      </c>
      <c r="M185" s="48">
        <f>H185*'Table 1.7.1'!G182/1000000</f>
        <v>311.64987216000003</v>
      </c>
      <c r="N185" s="98">
        <f>E185*'Table 1.7.1'!H182/1000000</f>
        <v>17.751990888000002</v>
      </c>
      <c r="O185" s="98">
        <f>F185*'Table 1.7.1'!I182/1000000</f>
        <v>22.885471608000003</v>
      </c>
      <c r="P185" s="98">
        <f>G185*'Table 1.7.1'!J182/1000000</f>
        <v>28.508094748000001</v>
      </c>
      <c r="Q185" s="98">
        <f>H185*'Table 1.7.1'!K182/1000000</f>
        <v>34.618494900000002</v>
      </c>
      <c r="R185" s="98">
        <f>I185*'Table 1.7.1'!L182/1000000</f>
        <v>35.512378276999996</v>
      </c>
      <c r="S185" s="50"/>
    </row>
    <row r="186" spans="1:19" s="51" customFormat="1" ht="12.75" customHeight="1">
      <c r="A186" s="44" t="s">
        <v>203</v>
      </c>
      <c r="B186" s="45"/>
      <c r="C186" s="46">
        <v>174</v>
      </c>
      <c r="D186" s="47">
        <v>56</v>
      </c>
      <c r="E186" s="48">
        <v>10079.873</v>
      </c>
      <c r="F186" s="48">
        <v>10175.683999999999</v>
      </c>
      <c r="G186" s="48">
        <v>10414.209000000001</v>
      </c>
      <c r="H186" s="48">
        <v>10602.166999999999</v>
      </c>
      <c r="I186" s="48">
        <v>10660.938</v>
      </c>
      <c r="J186" s="48">
        <f>E186*'Table 1.7.1'!D183/1000000</f>
        <v>230.32509804999998</v>
      </c>
      <c r="K186" s="48">
        <f>F186*'Table 1.7.1'!E183/1000000</f>
        <v>286.75077512000001</v>
      </c>
      <c r="L186" s="48">
        <f>G186*'Table 1.7.1'!F183/1000000</f>
        <v>335.33752980000003</v>
      </c>
      <c r="M186" s="48">
        <f>H186*'Table 1.7.1'!G183/1000000</f>
        <v>375.10466845999997</v>
      </c>
      <c r="N186" s="98">
        <f>E186*'Table 1.7.1'!H183/1000000</f>
        <v>19.272717176</v>
      </c>
      <c r="O186" s="98">
        <f>F186*'Table 1.7.1'!I183/1000000</f>
        <v>25.215344951999999</v>
      </c>
      <c r="P186" s="98">
        <f>G186*'Table 1.7.1'!J183/1000000</f>
        <v>34.262747609999998</v>
      </c>
      <c r="Q186" s="98">
        <f>H186*'Table 1.7.1'!K183/1000000</f>
        <v>43.426476031999997</v>
      </c>
      <c r="R186" s="98">
        <f>I186*'Table 1.7.1'!L183/1000000</f>
        <v>45.170394305999999</v>
      </c>
      <c r="S186" s="50"/>
    </row>
    <row r="187" spans="1:19" s="43" customFormat="1" ht="12.75" customHeight="1">
      <c r="A187" s="36" t="s">
        <v>204</v>
      </c>
      <c r="B187" s="37"/>
      <c r="C187" s="38">
        <v>175</v>
      </c>
      <c r="D187" s="39">
        <v>250</v>
      </c>
      <c r="E187" s="40">
        <v>57844.500999999997</v>
      </c>
      <c r="F187" s="40">
        <v>59047.794999999998</v>
      </c>
      <c r="G187" s="40">
        <v>60996.506000000001</v>
      </c>
      <c r="H187" s="40">
        <v>62098.413</v>
      </c>
      <c r="I187" s="40">
        <v>62444.77</v>
      </c>
      <c r="J187" s="40">
        <f>E187*'Table 1.7.1'!D184/1000000</f>
        <v>1171.9295902599999</v>
      </c>
      <c r="K187" s="40">
        <f>F187*'Table 1.7.1'!E184/1000000</f>
        <v>1516.3473755999999</v>
      </c>
      <c r="L187" s="40">
        <f>G187*'Table 1.7.1'!F184/1000000</f>
        <v>1829.89518</v>
      </c>
      <c r="M187" s="40">
        <f>H187*'Table 1.7.1'!G184/1000000</f>
        <v>2066.6351846400003</v>
      </c>
      <c r="N187" s="97">
        <f>E187*'Table 1.7.1'!H184/1000000</f>
        <v>121.06854059299999</v>
      </c>
      <c r="O187" s="97">
        <f>F187*'Table 1.7.1'!I184/1000000</f>
        <v>149.68616032499997</v>
      </c>
      <c r="P187" s="97">
        <f>G187*'Table 1.7.1'!J184/1000000</f>
        <v>200.922490764</v>
      </c>
      <c r="Q187" s="97">
        <f>H187*'Table 1.7.1'!K184/1000000</f>
        <v>239.14098846300001</v>
      </c>
      <c r="R187" s="97">
        <f>I187*'Table 1.7.1'!L184/1000000</f>
        <v>245.65772517999997</v>
      </c>
      <c r="S187" s="42"/>
    </row>
    <row r="188" spans="1:19" s="43" customFormat="1" ht="12.75" customHeight="1">
      <c r="A188" s="36" t="s">
        <v>205</v>
      </c>
      <c r="B188" s="37"/>
      <c r="C188" s="38">
        <v>176</v>
      </c>
      <c r="D188" s="39">
        <v>276</v>
      </c>
      <c r="E188" s="40">
        <v>81929.441000000006</v>
      </c>
      <c r="F188" s="40">
        <v>82349.027000000002</v>
      </c>
      <c r="G188" s="40">
        <v>82540.739000000001</v>
      </c>
      <c r="H188" s="40">
        <v>82475.270999999993</v>
      </c>
      <c r="I188" s="40">
        <v>82405.365000000005</v>
      </c>
      <c r="J188" s="40">
        <f>E188*'Table 1.7.1'!D185/1000000</f>
        <v>1829.4844175300002</v>
      </c>
      <c r="K188" s="40">
        <f>F188*'Table 1.7.1'!E185/1000000</f>
        <v>2116.3699939000003</v>
      </c>
      <c r="L188" s="40">
        <f>G188*'Table 1.7.1'!F185/1000000</f>
        <v>2621.4938706399998</v>
      </c>
      <c r="M188" s="40">
        <f>H188*'Table 1.7.1'!G185/1000000</f>
        <v>2964.9859924499997</v>
      </c>
      <c r="N188" s="97">
        <f>E188*'Table 1.7.1'!H185/1000000</f>
        <v>185.65211330600002</v>
      </c>
      <c r="O188" s="97">
        <f>F188*'Table 1.7.1'!I185/1000000</f>
        <v>219.62485500900002</v>
      </c>
      <c r="P188" s="97">
        <f>G188*'Table 1.7.1'!J185/1000000</f>
        <v>276.92417934500003</v>
      </c>
      <c r="Q188" s="97">
        <f>H188*'Table 1.7.1'!K185/1000000</f>
        <v>323.46801286199997</v>
      </c>
      <c r="R188" s="97">
        <f>I188*'Table 1.7.1'!L185/1000000</f>
        <v>340.25175208500002</v>
      </c>
      <c r="S188" s="42"/>
    </row>
    <row r="189" spans="1:19" s="59" customFormat="1" ht="12.75" customHeight="1">
      <c r="A189" s="52" t="s">
        <v>206</v>
      </c>
      <c r="B189" s="53"/>
      <c r="C189" s="54">
        <v>177</v>
      </c>
      <c r="D189" s="55">
        <v>438</v>
      </c>
      <c r="E189" s="56">
        <v>30.940999999999999</v>
      </c>
      <c r="F189" s="56">
        <v>32.853000000000002</v>
      </c>
      <c r="G189" s="56">
        <v>34.695999999999998</v>
      </c>
      <c r="H189" s="56">
        <v>35.521000000000001</v>
      </c>
      <c r="I189" s="56">
        <v>35.771999999999998</v>
      </c>
      <c r="J189" s="106">
        <f>E189*'Table 1.7.1'!D186/1000000</f>
        <v>3.0652840730170872</v>
      </c>
      <c r="K189" s="106">
        <f>F189*'Table 1.7.1'!E186/1000000</f>
        <v>4.0267053225707725</v>
      </c>
      <c r="L189" s="106">
        <f>G189*'Table 1.7.1'!F186/1000000</f>
        <v>4.8831199953073199</v>
      </c>
      <c r="M189" s="106">
        <f>H189*'Table 1.7.1'!G186/1000000</f>
        <v>5.0120131000000008</v>
      </c>
      <c r="N189" s="107">
        <f>E189*'Table 1.7.1'!H186/1000000</f>
        <v>0.30198891035942582</v>
      </c>
      <c r="O189" s="107">
        <f>F189*'Table 1.7.1'!I186/1000000</f>
        <v>0.39480473342571049</v>
      </c>
      <c r="P189" s="107">
        <f>G189*'Table 1.7.1'!J186/1000000</f>
        <v>0.51604266046989344</v>
      </c>
      <c r="Q189" s="107">
        <f>H189*'Table 1.7.1'!K186/1000000</f>
        <v>0.56001800021731163</v>
      </c>
      <c r="R189" s="107">
        <f>I189*'Table 1.7.1'!L186/1000000</f>
        <v>0.58605028595633013</v>
      </c>
      <c r="S189" s="58"/>
    </row>
    <row r="190" spans="1:19" s="51" customFormat="1" ht="12.75" customHeight="1">
      <c r="A190" s="44" t="s">
        <v>207</v>
      </c>
      <c r="B190" s="45"/>
      <c r="C190" s="46">
        <v>178</v>
      </c>
      <c r="D190" s="47">
        <v>442</v>
      </c>
      <c r="E190" s="48">
        <v>407.52199999999999</v>
      </c>
      <c r="F190" s="48">
        <v>435.49099999999999</v>
      </c>
      <c r="G190" s="48">
        <v>457.197</v>
      </c>
      <c r="H190" s="48">
        <v>486.78100000000001</v>
      </c>
      <c r="I190" s="48">
        <v>497.637</v>
      </c>
      <c r="J190" s="48">
        <f>E190*'Table 1.7.1'!D187/1000000</f>
        <v>14.695243319999999</v>
      </c>
      <c r="K190" s="48">
        <f>F190*'Table 1.7.1'!E187/1000000</f>
        <v>20.359204250000001</v>
      </c>
      <c r="L190" s="48">
        <f>G190*'Table 1.7.1'!F187/1000000</f>
        <v>26.778028289999998</v>
      </c>
      <c r="M190" s="48">
        <f>H190*'Table 1.7.1'!G187/1000000</f>
        <v>25.687433370000001</v>
      </c>
      <c r="N190" s="98">
        <f>E190*'Table 1.7.1'!H187/1000000</f>
        <v>0.87698734399999989</v>
      </c>
      <c r="O190" s="98">
        <f>F190*'Table 1.7.1'!I187/1000000</f>
        <v>1.7363026169999998</v>
      </c>
      <c r="P190" s="98">
        <f>G190*'Table 1.7.1'!J187/1000000</f>
        <v>2.4601770570000001</v>
      </c>
      <c r="Q190" s="98">
        <f>H190*'Table 1.7.1'!K187/1000000</f>
        <v>2.9187388760000004</v>
      </c>
      <c r="R190" s="98">
        <f>I190*'Table 1.7.1'!L187/1000000</f>
        <v>3.2475790619999998</v>
      </c>
      <c r="S190" s="50"/>
    </row>
    <row r="191" spans="1:19" s="59" customFormat="1" ht="12.75" customHeight="1">
      <c r="A191" s="52" t="s">
        <v>208</v>
      </c>
      <c r="B191" s="53"/>
      <c r="C191" s="54">
        <v>179</v>
      </c>
      <c r="D191" s="55">
        <v>492</v>
      </c>
      <c r="E191" s="56">
        <v>33.014000000000003</v>
      </c>
      <c r="F191" s="56">
        <v>35.125999999999998</v>
      </c>
      <c r="G191" s="56">
        <v>35.26</v>
      </c>
      <c r="H191" s="56">
        <v>35.335999999999999</v>
      </c>
      <c r="I191" s="56">
        <v>35.377000000000002</v>
      </c>
      <c r="J191" s="106">
        <f>E191*'Table 1.7.1'!D188/1000000</f>
        <v>0.64313811538461541</v>
      </c>
      <c r="K191" s="106">
        <f>F191*'Table 1.7.1'!E188/1000000</f>
        <v>0.86734199999999984</v>
      </c>
      <c r="L191" s="106">
        <f>G191*'Table 1.7.1'!F188/1000000</f>
        <v>1.0171153846153846</v>
      </c>
      <c r="M191" s="106">
        <f>H191*'Table 1.7.1'!G188/1000000</f>
        <v>1.130752</v>
      </c>
      <c r="N191" s="105">
        <f>E191*'Table 1.7.1'!H188/1000000</f>
        <v>7.9266613999999999E-2</v>
      </c>
      <c r="O191" s="105">
        <f>F191*'Table 1.7.1'!I188/1000000</f>
        <v>0.107731442</v>
      </c>
      <c r="P191" s="105">
        <f>G191*'Table 1.7.1'!J188/1000000</f>
        <v>0.16022143999999999</v>
      </c>
      <c r="Q191" s="105">
        <f>H191*'Table 1.7.1'!K188/1000000</f>
        <v>0.202581288</v>
      </c>
      <c r="R191" s="105">
        <f>I191*'Table 1.7.1'!L188/1000000</f>
        <v>0.266070417</v>
      </c>
      <c r="S191" s="58"/>
    </row>
    <row r="192" spans="1:19" s="51" customFormat="1" ht="12.75" customHeight="1">
      <c r="A192" s="44" t="s">
        <v>209</v>
      </c>
      <c r="B192" s="45"/>
      <c r="C192" s="46">
        <v>180</v>
      </c>
      <c r="D192" s="47">
        <v>528</v>
      </c>
      <c r="E192" s="48">
        <v>15422.165000000001</v>
      </c>
      <c r="F192" s="48">
        <v>15862.825000000001</v>
      </c>
      <c r="G192" s="48">
        <v>16305.457</v>
      </c>
      <c r="H192" s="48">
        <v>16503.262999999999</v>
      </c>
      <c r="I192" s="48">
        <v>16559.268</v>
      </c>
      <c r="J192" s="48">
        <f>E192*'Table 1.7.1'!D189/1000000</f>
        <v>337.28274855000001</v>
      </c>
      <c r="K192" s="48">
        <f>F192*'Table 1.7.1'!E189/1000000</f>
        <v>476.51926300000002</v>
      </c>
      <c r="L192" s="48">
        <f>G192*'Table 1.7.1'!F189/1000000</f>
        <v>575.09346839</v>
      </c>
      <c r="M192" s="48">
        <f>H192*'Table 1.7.1'!G189/1000000</f>
        <v>670.36254305999989</v>
      </c>
      <c r="N192" s="98">
        <f>E192*'Table 1.7.1'!H189/1000000</f>
        <v>27.621097514999999</v>
      </c>
      <c r="O192" s="98">
        <f>F192*'Table 1.7.1'!I189/1000000</f>
        <v>36.976245075000001</v>
      </c>
      <c r="P192" s="98">
        <f>G192*'Table 1.7.1'!J189/1000000</f>
        <v>56.204910278999996</v>
      </c>
      <c r="Q192" s="98">
        <f>H192*'Table 1.7.1'!K189/1000000</f>
        <v>69.858312279000003</v>
      </c>
      <c r="R192" s="98">
        <f>I192*'Table 1.7.1'!L189/1000000</f>
        <v>72.678627251999998</v>
      </c>
      <c r="S192" s="50"/>
    </row>
    <row r="193" spans="1:19" s="51" customFormat="1" ht="12.75" customHeight="1">
      <c r="A193" s="44" t="s">
        <v>210</v>
      </c>
      <c r="B193" s="45"/>
      <c r="C193" s="46">
        <v>181</v>
      </c>
      <c r="D193" s="47">
        <v>756</v>
      </c>
      <c r="E193" s="48">
        <v>7018.7020000000002</v>
      </c>
      <c r="F193" s="48">
        <v>7167.9080000000004</v>
      </c>
      <c r="G193" s="48">
        <v>7415.0069999999996</v>
      </c>
      <c r="H193" s="48">
        <v>7573.2039999999997</v>
      </c>
      <c r="I193" s="48">
        <v>7621.2110000000002</v>
      </c>
      <c r="J193" s="48">
        <f>E193*'Table 1.7.1'!D190/1000000</f>
        <v>193.22486606000001</v>
      </c>
      <c r="K193" s="48">
        <f>F193*'Table 1.7.1'!E190/1000000</f>
        <v>244.13894648000002</v>
      </c>
      <c r="L193" s="48">
        <f>G193*'Table 1.7.1'!F190/1000000</f>
        <v>290.00092376999999</v>
      </c>
      <c r="M193" s="48">
        <f>H193*'Table 1.7.1'!G190/1000000</f>
        <v>296.94532884</v>
      </c>
      <c r="N193" s="98">
        <f>E193*'Table 1.7.1'!H190/1000000</f>
        <v>17.932783609999998</v>
      </c>
      <c r="O193" s="98">
        <f>F193*'Table 1.7.1'!I190/1000000</f>
        <v>23.023320496</v>
      </c>
      <c r="P193" s="98">
        <f>G193*'Table 1.7.1'!J190/1000000</f>
        <v>29.682273020999997</v>
      </c>
      <c r="Q193" s="98">
        <f>H193*'Table 1.7.1'!K190/1000000</f>
        <v>36.464977259999998</v>
      </c>
      <c r="R193" s="98">
        <f>I193*'Table 1.7.1'!L190/1000000</f>
        <v>38.654782191999999</v>
      </c>
      <c r="S193" s="50"/>
    </row>
    <row r="194" spans="1:19" s="28" customFormat="1" ht="18" customHeight="1">
      <c r="A194" s="22" t="s">
        <v>211</v>
      </c>
      <c r="B194" s="23"/>
      <c r="C194" s="24">
        <v>182</v>
      </c>
      <c r="D194" s="25"/>
      <c r="E194" s="26">
        <f>E195+E220+E229</f>
        <v>482647.05500000005</v>
      </c>
      <c r="F194" s="26">
        <f t="shared" ref="F194:R194" si="31">F195+F220+F229</f>
        <v>521429.11699999997</v>
      </c>
      <c r="G194" s="26">
        <f t="shared" si="31"/>
        <v>557037.70799999998</v>
      </c>
      <c r="H194" s="26">
        <f t="shared" si="31"/>
        <v>577011.04399999999</v>
      </c>
      <c r="I194" s="26">
        <f t="shared" si="31"/>
        <v>583547.33100000001</v>
      </c>
      <c r="J194" s="26">
        <f t="shared" si="31"/>
        <v>2857.2882905403585</v>
      </c>
      <c r="K194" s="26">
        <f t="shared" si="31"/>
        <v>3579.1379328261819</v>
      </c>
      <c r="L194" s="26">
        <f t="shared" si="31"/>
        <v>4810.305680195459</v>
      </c>
      <c r="M194" s="26">
        <f t="shared" si="31"/>
        <v>6066.1090996542762</v>
      </c>
      <c r="N194" s="85">
        <f t="shared" si="31"/>
        <v>178.89920809944485</v>
      </c>
      <c r="O194" s="85">
        <f t="shared" si="31"/>
        <v>237.40437905181784</v>
      </c>
      <c r="P194" s="85">
        <f t="shared" si="31"/>
        <v>336.12308744157428</v>
      </c>
      <c r="Q194" s="85">
        <f t="shared" si="31"/>
        <v>431.88512770029502</v>
      </c>
      <c r="R194" s="85">
        <f t="shared" si="31"/>
        <v>468.62435890860206</v>
      </c>
      <c r="S194" s="27"/>
    </row>
    <row r="195" spans="1:19" s="28" customFormat="1" ht="15" customHeight="1">
      <c r="A195" s="86" t="s">
        <v>212</v>
      </c>
      <c r="B195" s="23"/>
      <c r="C195" s="24">
        <v>183</v>
      </c>
      <c r="D195" s="25"/>
      <c r="E195" s="26">
        <f>SUM(E196:E219)</f>
        <v>36439.337999999996</v>
      </c>
      <c r="F195" s="26">
        <f t="shared" ref="F195:R195" si="32">SUM(F196:F219)</f>
        <v>38441.483999999997</v>
      </c>
      <c r="G195" s="26">
        <f t="shared" si="32"/>
        <v>40176.828999999991</v>
      </c>
      <c r="H195" s="26">
        <f t="shared" si="32"/>
        <v>41076.528999999995</v>
      </c>
      <c r="I195" s="26">
        <f t="shared" si="32"/>
        <v>41362.116999999998</v>
      </c>
      <c r="J195" s="26">
        <f t="shared" si="32"/>
        <v>189.1666371625015</v>
      </c>
      <c r="K195" s="26">
        <f t="shared" si="32"/>
        <v>217.9808546473177</v>
      </c>
      <c r="L195" s="26">
        <f t="shared" si="32"/>
        <v>273.5829279424014</v>
      </c>
      <c r="M195" s="26">
        <f t="shared" si="32"/>
        <v>333.46981239373446</v>
      </c>
      <c r="N195" s="85">
        <f t="shared" si="32"/>
        <v>7.6767979334866778</v>
      </c>
      <c r="O195" s="85">
        <f t="shared" si="32"/>
        <v>10.302120046155439</v>
      </c>
      <c r="P195" s="85">
        <f t="shared" si="32"/>
        <v>13.450450472580693</v>
      </c>
      <c r="Q195" s="85">
        <f t="shared" si="32"/>
        <v>18.075594933438008</v>
      </c>
      <c r="R195" s="85">
        <f t="shared" si="32"/>
        <v>20.111387633443535</v>
      </c>
      <c r="S195" s="27"/>
    </row>
    <row r="196" spans="1:19" ht="12.75" customHeight="1">
      <c r="A196" s="35" t="s">
        <v>213</v>
      </c>
      <c r="B196" s="89"/>
      <c r="C196" s="31">
        <v>184</v>
      </c>
      <c r="D196" s="32">
        <v>660</v>
      </c>
      <c r="E196" s="33">
        <v>9.8049999999999997</v>
      </c>
      <c r="F196" s="33">
        <v>11.068</v>
      </c>
      <c r="G196" s="33">
        <v>13.574</v>
      </c>
      <c r="H196" s="33">
        <v>14.737</v>
      </c>
      <c r="I196" s="33">
        <v>15.055</v>
      </c>
      <c r="J196" s="96">
        <f>E196*'Table 1.7.1'!D193/1000000</f>
        <v>8.7970938941655363E-2</v>
      </c>
      <c r="K196" s="96">
        <f>F196*'Table 1.7.1'!E193/1000000</f>
        <v>0.10186764938941655</v>
      </c>
      <c r="L196" s="96">
        <f>G196*'Table 1.7.1'!F193/1000000</f>
        <v>0.14830101492537315</v>
      </c>
      <c r="M196" s="96">
        <f>H196*'Table 1.7.1'!G193/1000000</f>
        <v>0.17979139999999999</v>
      </c>
      <c r="N196" s="94">
        <f>E196*'Table 1.7.1'!H193/1000000</f>
        <v>4.6176771840730499E-3</v>
      </c>
      <c r="O196" s="94">
        <f>F196*'Table 1.7.1'!I193/1000000</f>
        <v>6.0162252414246017E-3</v>
      </c>
      <c r="P196" s="94">
        <f>G196*'Table 1.7.1'!J193/1000000</f>
        <v>8.4530818451138481E-3</v>
      </c>
      <c r="Q196" s="94">
        <f>H196*'Table 1.7.1'!K193/1000000</f>
        <v>1.0098108752963865E-2</v>
      </c>
      <c r="R196" s="94">
        <f>I196*'Table 1.7.1'!L193/1000000</f>
        <v>1.1406393438251538E-2</v>
      </c>
      <c r="S196" s="34"/>
    </row>
    <row r="197" spans="1:19" ht="12.75" customHeight="1">
      <c r="A197" s="35" t="s">
        <v>214</v>
      </c>
      <c r="B197" s="89"/>
      <c r="C197" s="31">
        <v>185</v>
      </c>
      <c r="D197" s="32">
        <v>28</v>
      </c>
      <c r="E197" s="33">
        <v>68.641999999999996</v>
      </c>
      <c r="F197" s="33">
        <v>77.656000000000006</v>
      </c>
      <c r="G197" s="33">
        <v>83.915999999999997</v>
      </c>
      <c r="H197" s="33">
        <v>86.881</v>
      </c>
      <c r="I197" s="33">
        <v>87.802000000000007</v>
      </c>
      <c r="J197" s="33">
        <f>E197*'Table 1.7.1'!D194/1000000</f>
        <v>0.67063233999999994</v>
      </c>
      <c r="K197" s="33">
        <f>F197*'Table 1.7.1'!E194/1000000</f>
        <v>0.88683151999999998</v>
      </c>
      <c r="L197" s="33">
        <f>G197*'Table 1.7.1'!F194/1000000</f>
        <v>1.2629357999999999</v>
      </c>
      <c r="M197" s="108">
        <f>H197*'Table 1.7.1'!G194/1000000</f>
        <v>1.7080804599999999</v>
      </c>
      <c r="N197" s="90">
        <f>E197*'Table 1.7.1'!H194/1000000</f>
        <v>3.4252358000000004E-2</v>
      </c>
      <c r="O197" s="90">
        <f>F197*'Table 1.7.1'!I194/1000000</f>
        <v>4.4962823999999998E-2</v>
      </c>
      <c r="P197" s="90">
        <f>G197*'Table 1.7.1'!J194/1000000</f>
        <v>6.3188748000000003E-2</v>
      </c>
      <c r="Q197" s="90">
        <f>H197*'Table 1.7.1'!K194/1000000</f>
        <v>8.3231998000000001E-2</v>
      </c>
      <c r="R197" s="90">
        <f>I197*'Table 1.7.1'!L194/1000000</f>
        <v>8.3411900000000011E-2</v>
      </c>
      <c r="S197" s="34"/>
    </row>
    <row r="198" spans="1:19" ht="12.75" customHeight="1">
      <c r="A198" s="35" t="s">
        <v>215</v>
      </c>
      <c r="B198" s="89"/>
      <c r="C198" s="31">
        <v>186</v>
      </c>
      <c r="D198" s="32">
        <v>533</v>
      </c>
      <c r="E198" s="33">
        <v>80.322999999999993</v>
      </c>
      <c r="F198" s="33">
        <v>90.271000000000001</v>
      </c>
      <c r="G198" s="33">
        <v>100.996</v>
      </c>
      <c r="H198" s="33">
        <v>105.526</v>
      </c>
      <c r="I198" s="33">
        <v>106.61199999999999</v>
      </c>
      <c r="J198" s="96">
        <f>E198*'Table 1.7.1'!D195/1000000</f>
        <v>1.6621093499124342</v>
      </c>
      <c r="K198" s="96">
        <f>F198*'Table 1.7.1'!E195/1000000</f>
        <v>1.9162114479859895</v>
      </c>
      <c r="L198" s="96">
        <f>G198*'Table 1.7.1'!F195/1000000</f>
        <v>2.5448869492119091</v>
      </c>
      <c r="M198" s="96">
        <f>H198*'Table 1.7.1'!G195/1000000</f>
        <v>2.9692539957968478</v>
      </c>
      <c r="N198" s="94">
        <f>E198*'Table 1.7.1'!H195/1000000</f>
        <v>8.724568039015082E-2</v>
      </c>
      <c r="O198" s="94">
        <f>F198*'Table 1.7.1'!I195/1000000</f>
        <v>0.11316997840216998</v>
      </c>
      <c r="P198" s="94">
        <f>G198*'Table 1.7.1'!J195/1000000</f>
        <v>0.14505725182714035</v>
      </c>
      <c r="Q198" s="94">
        <f>H198*'Table 1.7.1'!K195/1000000</f>
        <v>0.16677021128223637</v>
      </c>
      <c r="R198" s="94">
        <f>I198*'Table 1.7.1'!L195/1000000</f>
        <v>0.186295223871844</v>
      </c>
      <c r="S198" s="34"/>
    </row>
    <row r="199" spans="1:19" ht="12.75" customHeight="1">
      <c r="A199" s="35" t="s">
        <v>216</v>
      </c>
      <c r="B199" s="89"/>
      <c r="C199" s="31">
        <v>187</v>
      </c>
      <c r="D199" s="32">
        <v>44</v>
      </c>
      <c r="E199" s="33">
        <v>279.774</v>
      </c>
      <c r="F199" s="33">
        <v>297.65100000000001</v>
      </c>
      <c r="G199" s="33">
        <v>319.358</v>
      </c>
      <c r="H199" s="33">
        <v>333.661</v>
      </c>
      <c r="I199" s="33">
        <v>338.358</v>
      </c>
      <c r="J199" s="96">
        <f>E199*'Table 1.7.1'!D196/1000000</f>
        <v>5.2433692525301199</v>
      </c>
      <c r="K199" s="96">
        <f>F199*'Table 1.7.1'!E196/1000000</f>
        <v>5.7225018520481932</v>
      </c>
      <c r="L199" s="96">
        <f>G199*'Table 1.7.1'!F196/1000000</f>
        <v>7.2882882361445782</v>
      </c>
      <c r="M199" s="96">
        <f>H199*'Table 1.7.1'!G196/1000000</f>
        <v>8.5030892842168679</v>
      </c>
      <c r="N199" s="90">
        <f>E199*'Table 1.7.1'!H196/1000000</f>
        <v>0.34244337599999997</v>
      </c>
      <c r="O199" s="90">
        <f>F199*'Table 1.7.1'!I196/1000000</f>
        <v>0.40897247399999997</v>
      </c>
      <c r="P199" s="90">
        <f>G199*'Table 1.7.1'!J196/1000000</f>
        <v>0.40845888199999997</v>
      </c>
      <c r="Q199" s="90">
        <f>H199*'Table 1.7.1'!K196/1000000</f>
        <v>0.579569157</v>
      </c>
      <c r="R199" s="90">
        <f>I199*'Table 1.7.1'!L196/1000000</f>
        <v>0.55253861400000004</v>
      </c>
      <c r="S199" s="34"/>
    </row>
    <row r="200" spans="1:19" ht="12.75" customHeight="1">
      <c r="A200" s="35" t="s">
        <v>217</v>
      </c>
      <c r="B200" s="89"/>
      <c r="C200" s="31">
        <v>188</v>
      </c>
      <c r="D200" s="32">
        <v>52</v>
      </c>
      <c r="E200" s="33">
        <v>263.416</v>
      </c>
      <c r="F200" s="33">
        <v>267.51100000000002</v>
      </c>
      <c r="G200" s="33">
        <v>270.50299999999999</v>
      </c>
      <c r="H200" s="33">
        <v>272.18</v>
      </c>
      <c r="I200" s="33">
        <v>272.75</v>
      </c>
      <c r="J200" s="93">
        <f>E200*'Table 1.7.1'!D197/1000000</f>
        <v>2.806646236886297</v>
      </c>
      <c r="K200" s="93">
        <f>F200*'Table 1.7.1'!E197/1000000</f>
        <v>3.6600780645113229</v>
      </c>
      <c r="L200" s="33">
        <f>G200*'Table 1.7.1'!F197/1000000</f>
        <v>4.9339747200000001</v>
      </c>
      <c r="M200" s="93">
        <f>H200*'Table 1.7.1'!G197/1000000</f>
        <v>6.219448248717101</v>
      </c>
      <c r="N200" s="90">
        <f>E200*'Table 1.7.1'!H197/1000000</f>
        <v>0.17201064799999999</v>
      </c>
      <c r="O200" s="90">
        <f>F200*'Table 1.7.1'!I197/1000000</f>
        <v>0.22497675100000003</v>
      </c>
      <c r="P200" s="90">
        <f>G200*'Table 1.7.1'!J197/1000000</f>
        <v>0.30593889299999999</v>
      </c>
      <c r="Q200" s="90">
        <f>H200*'Table 1.7.1'!K197/1000000</f>
        <v>0.40799782000000001</v>
      </c>
      <c r="R200" s="90">
        <f>I200*'Table 1.7.1'!L197/1000000</f>
        <v>0.39739675000000002</v>
      </c>
      <c r="S200" s="34"/>
    </row>
    <row r="201" spans="1:19" ht="12.75" customHeight="1">
      <c r="A201" s="35" t="s">
        <v>218</v>
      </c>
      <c r="B201" s="89"/>
      <c r="C201" s="31">
        <v>189</v>
      </c>
      <c r="D201" s="32">
        <v>92</v>
      </c>
      <c r="E201" s="33">
        <v>18.440000000000001</v>
      </c>
      <c r="F201" s="33">
        <v>20.498999999999999</v>
      </c>
      <c r="G201" s="33">
        <v>21.99</v>
      </c>
      <c r="H201" s="33">
        <v>22.762</v>
      </c>
      <c r="I201" s="33">
        <v>23.007000000000001</v>
      </c>
      <c r="J201" s="96">
        <f>E201*'Table 1.7.1'!D198/1000000</f>
        <v>0.6031151724137932</v>
      </c>
      <c r="K201" s="96">
        <f>F201*'Table 1.7.1'!E198/1000000</f>
        <v>0.68777679310344819</v>
      </c>
      <c r="L201" s="96">
        <f>G201*'Table 1.7.1'!F198/1000000</f>
        <v>0.87580862068965504</v>
      </c>
      <c r="M201" s="96">
        <f>H201*'Table 1.7.1'!G198/1000000</f>
        <v>1.0123203275862069</v>
      </c>
      <c r="N201" s="94">
        <f>E201*'Table 1.7.1'!H198/1000000</f>
        <v>3.1658081686163832E-2</v>
      </c>
      <c r="O201" s="94">
        <f>F201*'Table 1.7.1'!I198/1000000</f>
        <v>4.0619569882456977E-2</v>
      </c>
      <c r="P201" s="94">
        <f>G201*'Table 1.7.1'!J198/1000000</f>
        <v>4.9920642519347184E-2</v>
      </c>
      <c r="Q201" s="94">
        <f>H201*'Table 1.7.1'!K198/1000000</f>
        <v>5.6857673730787588E-2</v>
      </c>
      <c r="R201" s="94">
        <f>I201*'Table 1.7.1'!L198/1000000</f>
        <v>6.3544108069209224E-2</v>
      </c>
      <c r="S201" s="34"/>
    </row>
    <row r="202" spans="1:19" ht="12.75" customHeight="1">
      <c r="A202" s="35" t="s">
        <v>219</v>
      </c>
      <c r="B202" s="89"/>
      <c r="C202" s="31">
        <v>190</v>
      </c>
      <c r="D202" s="32">
        <v>136</v>
      </c>
      <c r="E202" s="33">
        <v>32.792000000000002</v>
      </c>
      <c r="F202" s="33">
        <v>40.195</v>
      </c>
      <c r="G202" s="33">
        <v>52.268000000000001</v>
      </c>
      <c r="H202" s="33">
        <v>55.295000000000002</v>
      </c>
      <c r="I202" s="33">
        <v>55.762999999999998</v>
      </c>
      <c r="J202" s="96">
        <f>E202*'Table 1.7.1'!D199/1000000</f>
        <v>1.2201707887147337</v>
      </c>
      <c r="K202" s="96">
        <f>F202*'Table 1.7.1'!E199/1000000</f>
        <v>1.5342645705329152</v>
      </c>
      <c r="L202" s="96">
        <f>G202*'Table 1.7.1'!F199/1000000</f>
        <v>2.3682811034482758</v>
      </c>
      <c r="M202" s="96">
        <f>H202*'Table 1.7.1'!G199/1000000</f>
        <v>2.7977363275862066</v>
      </c>
      <c r="N202" s="94">
        <f>E202*'Table 1.7.1'!H199/1000000</f>
        <v>6.4047910361139784E-2</v>
      </c>
      <c r="O202" s="94">
        <f>F202*'Table 1.7.1'!I199/1000000</f>
        <v>9.0612488769399174E-2</v>
      </c>
      <c r="P202" s="94">
        <f>G202*'Table 1.7.1'!J199/1000000</f>
        <v>0.13499080913073153</v>
      </c>
      <c r="Q202" s="94">
        <f>H202*'Table 1.7.1'!K199/1000000</f>
        <v>0.15713680241704139</v>
      </c>
      <c r="R202" s="94">
        <f>I202*'Table 1.7.1'!L199/1000000</f>
        <v>0.17521642177105118</v>
      </c>
      <c r="S202" s="34"/>
    </row>
    <row r="203" spans="1:19" ht="12.75" customHeight="1">
      <c r="A203" s="35" t="s">
        <v>220</v>
      </c>
      <c r="B203" s="89"/>
      <c r="C203" s="31">
        <v>191</v>
      </c>
      <c r="D203" s="32">
        <v>192</v>
      </c>
      <c r="E203" s="33">
        <v>10900.795</v>
      </c>
      <c r="F203" s="33">
        <v>11104.313</v>
      </c>
      <c r="G203" s="33">
        <v>11254.242</v>
      </c>
      <c r="H203" s="33">
        <v>11266.905000000001</v>
      </c>
      <c r="I203" s="33">
        <v>11262.628000000001</v>
      </c>
      <c r="J203" s="96">
        <f>E203*'Table 1.7.1'!D200/1000000</f>
        <v>70.471669651807233</v>
      </c>
      <c r="K203" s="96">
        <f>F203*'Table 1.7.1'!E200/1000000</f>
        <v>73.641663225542175</v>
      </c>
      <c r="L203" s="96">
        <f>G203*'Table 1.7.1'!F200/1000000</f>
        <v>88.596647262650606</v>
      </c>
      <c r="M203" s="96">
        <f>H203*'Table 1.7.1'!G200/1000000</f>
        <v>99.044239700602418</v>
      </c>
      <c r="N203" s="90">
        <f>E203*'Table 1.7.1'!H200/1000000</f>
        <v>1.4171033500000001</v>
      </c>
      <c r="O203" s="90">
        <f>F203*'Table 1.7.1'!I200/1000000</f>
        <v>1.810003019</v>
      </c>
      <c r="P203" s="90">
        <f>G203*'Table 1.7.1'!J200/1000000</f>
        <v>3.0611538239999998</v>
      </c>
      <c r="Q203" s="90">
        <f>H203*'Table 1.7.1'!K200/1000000</f>
        <v>4.8898367700000005</v>
      </c>
      <c r="R203" s="90">
        <f>I203*'Table 1.7.1'!L200/1000000</f>
        <v>5.4060614400000002</v>
      </c>
      <c r="S203" s="34"/>
    </row>
    <row r="204" spans="1:19" ht="12.75" customHeight="1">
      <c r="A204" s="35" t="s">
        <v>221</v>
      </c>
      <c r="B204" s="89"/>
      <c r="C204" s="31">
        <v>192</v>
      </c>
      <c r="D204" s="32">
        <v>212</v>
      </c>
      <c r="E204" s="33">
        <v>71.364000000000004</v>
      </c>
      <c r="F204" s="33">
        <v>69.671999999999997</v>
      </c>
      <c r="G204" s="33">
        <v>68.924999999999997</v>
      </c>
      <c r="H204" s="33">
        <v>68.159000000000006</v>
      </c>
      <c r="I204" s="33">
        <v>67.921999999999997</v>
      </c>
      <c r="J204" s="33">
        <f>E204*'Table 1.7.1'!D201/1000000</f>
        <v>0.33755172000000006</v>
      </c>
      <c r="K204" s="33">
        <f>F204*'Table 1.7.1'!E201/1000000</f>
        <v>0.36926159999999997</v>
      </c>
      <c r="L204" s="93">
        <f>G204*'Table 1.7.1'!F201/1000000</f>
        <v>0.44870175000000001</v>
      </c>
      <c r="M204" s="93">
        <f>H204*'Table 1.7.1'!G201/1000000</f>
        <v>0.56571970000000005</v>
      </c>
      <c r="N204" s="90">
        <f>E204*'Table 1.7.1'!H201/1000000</f>
        <v>2.2194204000000002E-2</v>
      </c>
      <c r="O204" s="90">
        <f>F204*'Table 1.7.1'!I201/1000000</f>
        <v>2.647536E-2</v>
      </c>
      <c r="P204" s="90">
        <f>G204*'Table 1.7.1'!J201/1000000</f>
        <v>3.1843349999999999E-2</v>
      </c>
      <c r="Q204" s="90">
        <f>H204*'Table 1.7.1'!K201/1000000</f>
        <v>3.9804856000000007E-2</v>
      </c>
      <c r="R204" s="90">
        <f>I204*'Table 1.7.1'!L201/1000000</f>
        <v>4.2519172000000001E-2</v>
      </c>
      <c r="S204" s="34"/>
    </row>
    <row r="205" spans="1:19" ht="12.75" customHeight="1">
      <c r="A205" s="35" t="s">
        <v>222</v>
      </c>
      <c r="B205" s="89"/>
      <c r="C205" s="31">
        <v>193</v>
      </c>
      <c r="D205" s="32">
        <v>214</v>
      </c>
      <c r="E205" s="33">
        <v>7916.3090000000002</v>
      </c>
      <c r="F205" s="33">
        <v>8591.9670000000006</v>
      </c>
      <c r="G205" s="33">
        <v>9264.2669999999998</v>
      </c>
      <c r="H205" s="33">
        <v>9664.9480000000003</v>
      </c>
      <c r="I205" s="33">
        <v>9796.8520000000008</v>
      </c>
      <c r="J205" s="33">
        <f>E205*'Table 1.7.1'!D202/1000000</f>
        <v>26.9154506</v>
      </c>
      <c r="K205" s="33">
        <f>F205*'Table 1.7.1'!E202/1000000</f>
        <v>40.897762920000005</v>
      </c>
      <c r="L205" s="33">
        <f>G205*'Table 1.7.1'!F202/1000000</f>
        <v>54.195961949999997</v>
      </c>
      <c r="M205" s="33">
        <f>H205*'Table 1.7.1'!G202/1000000</f>
        <v>75.386594400000007</v>
      </c>
      <c r="N205" s="90">
        <f>E205*'Table 1.7.1'!H202/1000000</f>
        <v>1.5357639460000001</v>
      </c>
      <c r="O205" s="90">
        <f>F205*'Table 1.7.1'!I202/1000000</f>
        <v>2.6721017370000002</v>
      </c>
      <c r="P205" s="90">
        <f>G205*'Table 1.7.1'!J202/1000000</f>
        <v>3.14985078</v>
      </c>
      <c r="Q205" s="90">
        <f>H205*'Table 1.7.1'!K202/1000000</f>
        <v>4.4942008200000005</v>
      </c>
      <c r="R205" s="90">
        <f>I205*'Table 1.7.1'!L202/1000000</f>
        <v>4.8494417400000005</v>
      </c>
      <c r="S205" s="34"/>
    </row>
    <row r="206" spans="1:19" ht="12.75" customHeight="1">
      <c r="A206" s="35" t="s">
        <v>223</v>
      </c>
      <c r="B206" s="89"/>
      <c r="C206" s="31">
        <v>194</v>
      </c>
      <c r="D206" s="32">
        <v>308</v>
      </c>
      <c r="E206" s="33">
        <v>100.163</v>
      </c>
      <c r="F206" s="33">
        <v>101.52200000000001</v>
      </c>
      <c r="G206" s="33">
        <v>102.73399999999999</v>
      </c>
      <c r="H206" s="33">
        <v>103.723</v>
      </c>
      <c r="I206" s="33">
        <v>104.09699999999999</v>
      </c>
      <c r="J206" s="33">
        <f>E206*'Table 1.7.1'!D203/1000000</f>
        <v>0.39564384999999996</v>
      </c>
      <c r="K206" s="33">
        <f>F206*'Table 1.7.1'!E203/1000000</f>
        <v>0.59999502000000005</v>
      </c>
      <c r="L206" s="93">
        <f>G206*'Table 1.7.1'!F203/1000000</f>
        <v>0.77872372000000001</v>
      </c>
      <c r="M206" s="93">
        <f>H206*'Table 1.7.1'!G203/1000000</f>
        <v>0.87438488999999997</v>
      </c>
      <c r="N206" s="90">
        <f>E206*'Table 1.7.1'!H203/1000000</f>
        <v>2.1935697000000001E-2</v>
      </c>
      <c r="O206" s="90">
        <f>F206*'Table 1.7.1'!I203/1000000</f>
        <v>3.9085970000000005E-2</v>
      </c>
      <c r="P206" s="90">
        <f>G206*'Table 1.7.1'!J203/1000000</f>
        <v>4.8387713999999998E-2</v>
      </c>
      <c r="Q206" s="90">
        <f>H206*'Table 1.7.1'!K203/1000000</f>
        <v>6.1507738999999999E-2</v>
      </c>
      <c r="R206" s="90">
        <f>I206*'Table 1.7.1'!L203/1000000</f>
        <v>6.4540139999999996E-2</v>
      </c>
      <c r="S206" s="34"/>
    </row>
    <row r="207" spans="1:19" ht="12.75" customHeight="1">
      <c r="A207" s="35" t="s">
        <v>224</v>
      </c>
      <c r="B207" s="89"/>
      <c r="C207" s="31">
        <v>195</v>
      </c>
      <c r="D207" s="32">
        <v>312</v>
      </c>
      <c r="E207" s="33">
        <v>404.7</v>
      </c>
      <c r="F207" s="33">
        <v>427.214</v>
      </c>
      <c r="G207" s="33">
        <v>445.81400000000002</v>
      </c>
      <c r="H207" s="33">
        <v>455.24700000000001</v>
      </c>
      <c r="I207" s="33">
        <v>458.05700000000002</v>
      </c>
      <c r="J207" s="96">
        <f>E207*'Table 1.7.1'!D204/1000000</f>
        <v>1.7690521400319699</v>
      </c>
      <c r="K207" s="96">
        <f>F207*'Table 1.7.1'!E204/1000000</f>
        <v>2.3980381273967963</v>
      </c>
      <c r="L207" s="96">
        <f>G207*'Table 1.7.1'!F204/1000000</f>
        <v>3.3361106037155603</v>
      </c>
      <c r="M207" s="96">
        <f>H207*'Table 1.7.1'!G204/1000000</f>
        <v>4.2678057602667741</v>
      </c>
      <c r="N207" s="94">
        <f>E207*'Table 1.7.1'!H204/1000000</f>
        <v>6.6586344747982404E-2</v>
      </c>
      <c r="O207" s="94">
        <f>F207*'Table 1.7.1'!I204/1000000</f>
        <v>9.3294004021852089E-2</v>
      </c>
      <c r="P207" s="94">
        <f>G207*'Table 1.7.1'!J204/1000000</f>
        <v>0.1261022460915586</v>
      </c>
      <c r="Q207" s="94">
        <f>H207*'Table 1.7.1'!K204/1000000</f>
        <v>0.17849645117183285</v>
      </c>
      <c r="R207" s="94">
        <f>I207*'Table 1.7.1'!L204/1000000</f>
        <v>0.19858143534598743</v>
      </c>
      <c r="S207" s="34"/>
    </row>
    <row r="208" spans="1:19" s="67" customFormat="1" ht="12.75" customHeight="1">
      <c r="A208" s="60" t="s">
        <v>225</v>
      </c>
      <c r="B208" s="87"/>
      <c r="C208" s="62">
        <v>196</v>
      </c>
      <c r="D208" s="63">
        <v>332</v>
      </c>
      <c r="E208" s="64">
        <v>7877.5690000000004</v>
      </c>
      <c r="F208" s="64">
        <v>8645.3709999999992</v>
      </c>
      <c r="G208" s="64">
        <v>9347.2620000000006</v>
      </c>
      <c r="H208" s="64">
        <v>9736.3320000000003</v>
      </c>
      <c r="I208" s="64">
        <v>9864.241</v>
      </c>
      <c r="J208" s="95">
        <f>E208*'Table 1.7.1'!D205/1000000</f>
        <v>8.7043404303096086</v>
      </c>
      <c r="K208" s="95">
        <f>F208*'Table 1.7.1'!E205/1000000</f>
        <v>8.7830849397608954</v>
      </c>
      <c r="L208" s="95">
        <f>G208*'Table 1.7.1'!F205/1000000</f>
        <v>7.3794837202314651</v>
      </c>
      <c r="M208" s="95">
        <f>H208*'Table 1.7.1'!G205/1000000</f>
        <v>11.961160992996826</v>
      </c>
      <c r="N208" s="88">
        <f>E208*'Table 1.7.1'!H205/1000000</f>
        <v>0.45689900200000005</v>
      </c>
      <c r="O208" s="88">
        <f>F208*'Table 1.7.1'!I205/1000000</f>
        <v>0.51872225999999999</v>
      </c>
      <c r="P208" s="88">
        <f>G208*'Table 1.7.1'!J205/1000000</f>
        <v>0.42062679000000003</v>
      </c>
      <c r="Q208" s="88">
        <f>H208*'Table 1.7.1'!K205/1000000</f>
        <v>0.67180690800000009</v>
      </c>
      <c r="R208" s="88">
        <f>I208*'Table 1.7.1'!L205/1000000</f>
        <v>0.70036111099999998</v>
      </c>
      <c r="S208" s="65"/>
    </row>
    <row r="209" spans="1:19" ht="12.75" customHeight="1">
      <c r="A209" s="35" t="s">
        <v>226</v>
      </c>
      <c r="B209" s="89"/>
      <c r="C209" s="31">
        <v>197</v>
      </c>
      <c r="D209" s="32">
        <v>388</v>
      </c>
      <c r="E209" s="33">
        <v>2461.5160000000001</v>
      </c>
      <c r="F209" s="33">
        <v>2581.6480000000001</v>
      </c>
      <c r="G209" s="33">
        <v>2681.6529999999998</v>
      </c>
      <c r="H209" s="33">
        <v>2720.2820000000002</v>
      </c>
      <c r="I209" s="33">
        <v>2730.7739999999999</v>
      </c>
      <c r="J209" s="33">
        <f>E209*'Table 1.7.1'!D206/1000000</f>
        <v>13.34141672</v>
      </c>
      <c r="K209" s="33">
        <f>F209*'Table 1.7.1'!E206/1000000</f>
        <v>14.353962880000001</v>
      </c>
      <c r="L209" s="33">
        <f>G209*'Table 1.7.1'!F206/1000000</f>
        <v>17.698909799999996</v>
      </c>
      <c r="M209" s="33">
        <f>H209*'Table 1.7.1'!G206/1000000</f>
        <v>20.048478339999999</v>
      </c>
      <c r="N209" s="90">
        <f>E209*'Table 1.7.1'!H206/1000000</f>
        <v>0.56368716399999996</v>
      </c>
      <c r="O209" s="90">
        <f>F209*'Table 1.7.1'!I206/1000000</f>
        <v>0.80805582399999998</v>
      </c>
      <c r="P209" s="90">
        <f>G209*'Table 1.7.1'!J206/1000000</f>
        <v>0.76695275799999996</v>
      </c>
      <c r="Q209" s="90">
        <f>H209*'Table 1.7.1'!K206/1000000</f>
        <v>0.990182648</v>
      </c>
      <c r="R209" s="90">
        <f>I209*'Table 1.7.1'!L206/1000000</f>
        <v>1.045886442</v>
      </c>
      <c r="S209" s="34"/>
    </row>
    <row r="210" spans="1:19" ht="12.75" customHeight="1">
      <c r="A210" s="35" t="s">
        <v>227</v>
      </c>
      <c r="B210" s="89"/>
      <c r="C210" s="31">
        <v>198</v>
      </c>
      <c r="D210" s="32">
        <v>474</v>
      </c>
      <c r="E210" s="33">
        <v>369.709</v>
      </c>
      <c r="F210" s="33">
        <v>385.34899999999999</v>
      </c>
      <c r="G210" s="33">
        <v>397.29199999999997</v>
      </c>
      <c r="H210" s="33">
        <v>402.80399999999997</v>
      </c>
      <c r="I210" s="33">
        <v>404.37599999999998</v>
      </c>
      <c r="J210" s="96">
        <f>E210*'Table 1.7.1'!D207/1000000</f>
        <v>1.6160971031358526</v>
      </c>
      <c r="K210" s="96">
        <f>F210*'Table 1.7.1'!E207/1000000</f>
        <v>2.1630414601446302</v>
      </c>
      <c r="L210" s="96">
        <f>G210*'Table 1.7.1'!F207/1000000</f>
        <v>2.9730112871541996</v>
      </c>
      <c r="M210" s="96">
        <f>H210*'Table 1.7.1'!G207/1000000</f>
        <v>3.776168171253182</v>
      </c>
      <c r="N210" s="94">
        <f>E210*'Table 1.7.1'!H207/1000000</f>
        <v>6.082918440927064E-2</v>
      </c>
      <c r="O210" s="94">
        <f>F210*'Table 1.7.1'!I207/1000000</f>
        <v>8.415162226850402E-2</v>
      </c>
      <c r="P210" s="94">
        <f>G210*'Table 1.7.1'!J207/1000000</f>
        <v>0.11237738957100381</v>
      </c>
      <c r="Q210" s="94">
        <f>H210*'Table 1.7.1'!K207/1000000</f>
        <v>0.15793423024823655</v>
      </c>
      <c r="R210" s="94">
        <f>I210*'Table 1.7.1'!L207/1000000</f>
        <v>0.17530911327513607</v>
      </c>
      <c r="S210" s="34"/>
    </row>
    <row r="211" spans="1:19" ht="12.75" customHeight="1">
      <c r="A211" s="35" t="s">
        <v>228</v>
      </c>
      <c r="B211" s="89"/>
      <c r="C211" s="31">
        <v>199</v>
      </c>
      <c r="D211" s="32">
        <v>500</v>
      </c>
      <c r="E211" s="33">
        <v>10.210000000000001</v>
      </c>
      <c r="F211" s="33">
        <v>4.931</v>
      </c>
      <c r="G211" s="33">
        <v>5.5990000000000002</v>
      </c>
      <c r="H211" s="33">
        <v>5.8760000000000003</v>
      </c>
      <c r="I211" s="33">
        <v>5.8949999999999996</v>
      </c>
      <c r="J211" s="94">
        <f>E211*'Table 1.7.1'!D208/1000000</f>
        <v>3.2950942206654989E-2</v>
      </c>
      <c r="K211" s="94">
        <f>F211*'Table 1.7.1'!E208/1000000</f>
        <v>1.6324977933450089E-2</v>
      </c>
      <c r="L211" s="94">
        <f>G211*'Table 1.7.1'!F208/1000000</f>
        <v>2.2003775831873906E-2</v>
      </c>
      <c r="M211" s="94">
        <f>H211*'Table 1.7.1'!G208/1000000</f>
        <v>2.5786481260945706E-2</v>
      </c>
      <c r="N211" s="109">
        <f>E211*'Table 1.7.1'!H208/1000000</f>
        <v>1.7296258952322291E-3</v>
      </c>
      <c r="O211" s="109">
        <f>F211*'Table 1.7.1'!I208/1000000</f>
        <v>9.6414067564737566E-4</v>
      </c>
      <c r="P211" s="109">
        <f>G211*'Table 1.7.1'!J208/1000000</f>
        <v>1.2542039452795753E-3</v>
      </c>
      <c r="Q211" s="109">
        <f>H211*'Table 1.7.1'!K208/1000000</f>
        <v>1.4483156153703377E-3</v>
      </c>
      <c r="R211" s="109">
        <f>I211*'Table 1.7.1'!L208/1000000</f>
        <v>1.6065781758148336E-3</v>
      </c>
      <c r="S211" s="34"/>
    </row>
    <row r="212" spans="1:19" ht="12.75" customHeight="1">
      <c r="A212" s="35" t="s">
        <v>229</v>
      </c>
      <c r="B212" s="89"/>
      <c r="C212" s="31">
        <v>200</v>
      </c>
      <c r="D212" s="32">
        <v>530</v>
      </c>
      <c r="E212" s="33">
        <v>190.124</v>
      </c>
      <c r="F212" s="33">
        <v>179.76900000000001</v>
      </c>
      <c r="G212" s="33">
        <v>185.96700000000001</v>
      </c>
      <c r="H212" s="33">
        <v>194.999</v>
      </c>
      <c r="I212" s="33">
        <v>198.03700000000001</v>
      </c>
      <c r="J212" s="96">
        <f>E212*'Table 1.7.1'!D209/1000000</f>
        <v>0.83108294803913574</v>
      </c>
      <c r="K212" s="96">
        <f>F212*'Table 1.7.1'!E209/1000000</f>
        <v>1.0090795622896129</v>
      </c>
      <c r="L212" s="96">
        <f>G212*'Table 1.7.1'!F209/1000000</f>
        <v>1.3916262850452692</v>
      </c>
      <c r="M212" s="96">
        <f>H212*'Table 1.7.1'!G209/1000000</f>
        <v>1.8280578574845316</v>
      </c>
      <c r="N212" s="94">
        <f>E212*'Table 1.7.1'!H209/1000000</f>
        <v>3.1281596760230804E-2</v>
      </c>
      <c r="O212" s="94">
        <f>F212*'Table 1.7.1'!I209/1000000</f>
        <v>3.9257537929478732E-2</v>
      </c>
      <c r="P212" s="94">
        <f>G212*'Table 1.7.1'!J209/1000000</f>
        <v>5.2602332808994061E-2</v>
      </c>
      <c r="Q212" s="94">
        <f>H212*'Table 1.7.1'!K209/1000000</f>
        <v>7.6456581772216481E-2</v>
      </c>
      <c r="R212" s="94">
        <f>I212*'Table 1.7.1'!L209/1000000</f>
        <v>8.5854973751330763E-2</v>
      </c>
      <c r="S212" s="34"/>
    </row>
    <row r="213" spans="1:19" ht="12.75" customHeight="1">
      <c r="A213" s="35" t="s">
        <v>230</v>
      </c>
      <c r="B213" s="89"/>
      <c r="C213" s="31">
        <v>201</v>
      </c>
      <c r="D213" s="32">
        <v>630</v>
      </c>
      <c r="E213" s="33">
        <v>3701.6179999999999</v>
      </c>
      <c r="F213" s="33">
        <v>3814.3530000000001</v>
      </c>
      <c r="G213" s="33">
        <v>3781.9859999999999</v>
      </c>
      <c r="H213" s="33">
        <v>3758.9810000000002</v>
      </c>
      <c r="I213" s="33">
        <v>3753.576</v>
      </c>
      <c r="J213" s="96">
        <f>E213*'Table 1.7.1'!D210/1000000</f>
        <v>39.400378774457828</v>
      </c>
      <c r="K213" s="96">
        <f>F213*'Table 1.7.1'!E210/1000000</f>
        <v>41.649058275180721</v>
      </c>
      <c r="L213" s="96">
        <f>G213*'Table 1.7.1'!F210/1000000</f>
        <v>49.020006491566264</v>
      </c>
      <c r="M213" s="96">
        <f>H213*'Table 1.7.1'!G210/1000000</f>
        <v>54.406041748313257</v>
      </c>
      <c r="N213" s="94">
        <f>E213*'Table 1.7.1'!H210/1000000</f>
        <v>2.0681628762802706</v>
      </c>
      <c r="O213" s="94">
        <f>F213*'Table 1.7.1'!I210/1000000</f>
        <v>2.4597614373021863</v>
      </c>
      <c r="P213" s="94">
        <f>G213*'Table 1.7.1'!J210/1000000</f>
        <v>2.7941152468156596</v>
      </c>
      <c r="Q213" s="94">
        <f>H213*'Table 1.7.1'!K210/1000000</f>
        <v>3.0557530915981492</v>
      </c>
      <c r="R213" s="94">
        <f>I213*'Table 1.7.1'!L210/1000000</f>
        <v>3.373882631113267</v>
      </c>
      <c r="S213" s="34"/>
    </row>
    <row r="214" spans="1:19" ht="12.75" customHeight="1">
      <c r="A214" s="35" t="s">
        <v>231</v>
      </c>
      <c r="B214" s="89"/>
      <c r="C214" s="31">
        <v>202</v>
      </c>
      <c r="D214" s="32">
        <v>659</v>
      </c>
      <c r="E214" s="33">
        <v>43.121000000000002</v>
      </c>
      <c r="F214" s="33">
        <v>46.082999999999998</v>
      </c>
      <c r="G214" s="33">
        <v>49.173000000000002</v>
      </c>
      <c r="H214" s="33">
        <v>51.101999999999997</v>
      </c>
      <c r="I214" s="33">
        <v>51.752000000000002</v>
      </c>
      <c r="J214" s="33">
        <f>E214*'Table 1.7.1'!D211/1000000</f>
        <v>0.35186736000000002</v>
      </c>
      <c r="K214" s="33">
        <f>F214*'Table 1.7.1'!E211/1000000</f>
        <v>0.44792676000000003</v>
      </c>
      <c r="L214" s="93">
        <f>G214*'Table 1.7.1'!F211/1000000</f>
        <v>0.59548503000000008</v>
      </c>
      <c r="M214" s="33">
        <f>H214*'Table 1.7.1'!G211/1000000</f>
        <v>0.79156998000000001</v>
      </c>
      <c r="N214" s="90">
        <f>E214*'Table 1.7.1'!H211/1000000</f>
        <v>1.8714513999999998E-2</v>
      </c>
      <c r="O214" s="90">
        <f>F214*'Table 1.7.1'!I211/1000000</f>
        <v>2.5529982E-2</v>
      </c>
      <c r="P214" s="90">
        <f>G214*'Table 1.7.1'!J211/1000000</f>
        <v>3.3831024000000008E-2</v>
      </c>
      <c r="Q214" s="90">
        <f>H214*'Table 1.7.1'!K211/1000000</f>
        <v>4.5020861999999995E-2</v>
      </c>
      <c r="R214" s="90">
        <f>I214*'Table 1.7.1'!L211/1000000</f>
        <v>4.3419927999999997E-2</v>
      </c>
      <c r="S214" s="34"/>
    </row>
    <row r="215" spans="1:19" ht="12.75" customHeight="1">
      <c r="A215" s="35" t="s">
        <v>232</v>
      </c>
      <c r="B215" s="89"/>
      <c r="C215" s="31">
        <v>203</v>
      </c>
      <c r="D215" s="32">
        <v>662</v>
      </c>
      <c r="E215" s="33">
        <v>147.06700000000001</v>
      </c>
      <c r="F215" s="33">
        <v>157.108</v>
      </c>
      <c r="G215" s="33">
        <v>165.27500000000001</v>
      </c>
      <c r="H215" s="33">
        <v>170.624</v>
      </c>
      <c r="I215" s="33">
        <v>172.458</v>
      </c>
      <c r="J215" s="33">
        <f>E215*'Table 1.7.1'!D212/1000000</f>
        <v>0.85740061000000001</v>
      </c>
      <c r="K215" s="33">
        <f>F215*'Table 1.7.1'!E212/1000000</f>
        <v>1.07776088</v>
      </c>
      <c r="L215" s="93">
        <f>G215*'Table 1.7.1'!F212/1000000</f>
        <v>1.348644</v>
      </c>
      <c r="M215" s="33">
        <f>H215*'Table 1.7.1'!G212/1000000</f>
        <v>1.53902848</v>
      </c>
      <c r="N215" s="90">
        <f>E215*'Table 1.7.1'!H212/1000000</f>
        <v>4.3237698000000005E-2</v>
      </c>
      <c r="O215" s="90">
        <f>F215*'Table 1.7.1'!I212/1000000</f>
        <v>6.1429228000000002E-2</v>
      </c>
      <c r="P215" s="90">
        <f>G215*'Table 1.7.1'!J212/1000000</f>
        <v>8.3133324999999994E-2</v>
      </c>
      <c r="Q215" s="90">
        <f>H215*'Table 1.7.1'!K212/1000000</f>
        <v>0.11909555199999999</v>
      </c>
      <c r="R215" s="90">
        <f>I215*'Table 1.7.1'!L212/1000000</f>
        <v>0.13365495000000002</v>
      </c>
      <c r="S215" s="34"/>
    </row>
    <row r="216" spans="1:19" ht="12.75" customHeight="1">
      <c r="A216" s="35" t="s">
        <v>233</v>
      </c>
      <c r="B216" s="89"/>
      <c r="C216" s="31">
        <v>204</v>
      </c>
      <c r="D216" s="32">
        <v>670</v>
      </c>
      <c r="E216" s="33">
        <v>108.087</v>
      </c>
      <c r="F216" s="33">
        <v>107.89100000000001</v>
      </c>
      <c r="G216" s="33">
        <v>108.755</v>
      </c>
      <c r="H216" s="33">
        <v>109.178</v>
      </c>
      <c r="I216" s="33">
        <v>109.26900000000001</v>
      </c>
      <c r="J216" s="33">
        <f>E216*'Table 1.7.1'!D213/1000000</f>
        <v>0.39667929000000002</v>
      </c>
      <c r="K216" s="33">
        <f>F216*'Table 1.7.1'!E213/1000000</f>
        <v>0.54053391000000006</v>
      </c>
      <c r="L216" s="93">
        <f>G216*'Table 1.7.1'!F213/1000000</f>
        <v>0.73083359999999997</v>
      </c>
      <c r="M216" s="33">
        <f>H216*'Table 1.7.1'!G213/1000000</f>
        <v>0.93565545999999999</v>
      </c>
      <c r="N216" s="90">
        <f>E216*'Table 1.7.1'!H213/1000000</f>
        <v>2.3346792000000002E-2</v>
      </c>
      <c r="O216" s="90">
        <f>F216*'Table 1.7.1'!I213/1000000</f>
        <v>3.1935735999999999E-2</v>
      </c>
      <c r="P216" s="90">
        <f>G216*'Table 1.7.1'!J213/1000000</f>
        <v>4.5242080000000004E-2</v>
      </c>
      <c r="Q216" s="90">
        <f>H216*'Table 1.7.1'!K213/1000000</f>
        <v>5.3060507999999999E-2</v>
      </c>
      <c r="R216" s="90">
        <f>I216*'Table 1.7.1'!L213/1000000</f>
        <v>5.6601342000000006E-2</v>
      </c>
      <c r="S216" s="34"/>
    </row>
    <row r="217" spans="1:19" ht="12.75" customHeight="1">
      <c r="A217" s="35" t="s">
        <v>234</v>
      </c>
      <c r="B217" s="89"/>
      <c r="C217" s="31">
        <v>205</v>
      </c>
      <c r="D217" s="32">
        <v>780</v>
      </c>
      <c r="E217" s="33">
        <v>1261.443</v>
      </c>
      <c r="F217" s="33">
        <v>1292.058</v>
      </c>
      <c r="G217" s="33">
        <v>1315.386</v>
      </c>
      <c r="H217" s="33">
        <v>1331.04</v>
      </c>
      <c r="I217" s="33">
        <v>1336.3489999999999</v>
      </c>
      <c r="J217" s="33">
        <f>E217*'Table 1.7.1'!D214/1000000</f>
        <v>9.965399699999999</v>
      </c>
      <c r="K217" s="33">
        <f>F217*'Table 1.7.1'!E214/1000000</f>
        <v>13.94130582</v>
      </c>
      <c r="L217" s="33">
        <f>G217*'Table 1.7.1'!F214/1000000</f>
        <v>23.598024840000001</v>
      </c>
      <c r="M217" s="33">
        <f>H217*'Table 1.7.1'!G214/1000000</f>
        <v>32.2644096</v>
      </c>
      <c r="N217" s="90">
        <f>E217*'Table 1.7.1'!H214/1000000</f>
        <v>0.53106750300000005</v>
      </c>
      <c r="O217" s="90">
        <f>F217*'Table 1.7.1'!I214/1000000</f>
        <v>0.60855931799999996</v>
      </c>
      <c r="P217" s="90">
        <f>G217*'Table 1.7.1'!J214/1000000</f>
        <v>1.490332338</v>
      </c>
      <c r="Q217" s="90">
        <f>H217*'Table 1.7.1'!K214/1000000</f>
        <v>1.6464964799999999</v>
      </c>
      <c r="R217" s="90">
        <f>I217*'Table 1.7.1'!L214/1000000</f>
        <v>2.3158928169999999</v>
      </c>
      <c r="S217" s="34"/>
    </row>
    <row r="218" spans="1:19" ht="12.75" customHeight="1">
      <c r="A218" s="35" t="s">
        <v>235</v>
      </c>
      <c r="B218" s="89"/>
      <c r="C218" s="31">
        <v>206</v>
      </c>
      <c r="D218" s="32">
        <v>796</v>
      </c>
      <c r="E218" s="33">
        <v>15.333</v>
      </c>
      <c r="F218" s="33">
        <v>18.873000000000001</v>
      </c>
      <c r="G218" s="33">
        <v>30.530999999999999</v>
      </c>
      <c r="H218" s="33">
        <v>35.96</v>
      </c>
      <c r="I218" s="33">
        <v>37.271000000000001</v>
      </c>
      <c r="J218" s="96">
        <f>E218*'Table 1.7.1'!D215/1000000</f>
        <v>0.16737406129597196</v>
      </c>
      <c r="K218" s="96">
        <f>F218*'Table 1.7.1'!E215/1000000</f>
        <v>0.21133793695271455</v>
      </c>
      <c r="L218" s="96">
        <f>G218*'Table 1.7.1'!F215/1000000</f>
        <v>0.40583238178633974</v>
      </c>
      <c r="M218" s="96">
        <f>H218*'Table 1.7.1'!G215/1000000</f>
        <v>0.53376353765323992</v>
      </c>
      <c r="N218" s="94">
        <f>E218*'Table 1.7.1'!H215/1000000</f>
        <v>8.7856216308507019E-3</v>
      </c>
      <c r="O218" s="94">
        <f>F218*'Table 1.7.1'!I215/1000000</f>
        <v>1.2481456462247759E-2</v>
      </c>
      <c r="P218" s="94">
        <f>G218*'Table 1.7.1'!J215/1000000</f>
        <v>2.3132237768997786E-2</v>
      </c>
      <c r="Q218" s="94">
        <f>H218*'Table 1.7.1'!K215/1000000</f>
        <v>2.9979199514488124E-2</v>
      </c>
      <c r="R218" s="94">
        <f>I218*'Table 1.7.1'!L215/1000000</f>
        <v>3.4356429411472274E-2</v>
      </c>
      <c r="S218" s="34"/>
    </row>
    <row r="219" spans="1:19" ht="12.75" customHeight="1">
      <c r="A219" s="35" t="s">
        <v>236</v>
      </c>
      <c r="B219" s="89"/>
      <c r="C219" s="31">
        <v>207</v>
      </c>
      <c r="D219" s="32">
        <v>850</v>
      </c>
      <c r="E219" s="33">
        <v>107.018</v>
      </c>
      <c r="F219" s="33">
        <v>108.511</v>
      </c>
      <c r="G219" s="33">
        <v>109.363</v>
      </c>
      <c r="H219" s="33">
        <v>109.327</v>
      </c>
      <c r="I219" s="33">
        <v>109.21599999999999</v>
      </c>
      <c r="J219" s="96">
        <f>E219*'Table 1.7.1'!D216/1000000</f>
        <v>1.3182671818181819</v>
      </c>
      <c r="K219" s="96">
        <f>F219*'Table 1.7.1'!E216/1000000</f>
        <v>1.3711844545454543</v>
      </c>
      <c r="L219" s="96">
        <f>G219*'Table 1.7.1'!F216/1000000</f>
        <v>1.6404449999999999</v>
      </c>
      <c r="M219" s="96">
        <f>H219*'Table 1.7.1'!G216/1000000</f>
        <v>1.83122725</v>
      </c>
      <c r="N219" s="94">
        <f>E219*'Table 1.7.1'!H216/1000000</f>
        <v>6.9197082141312316E-2</v>
      </c>
      <c r="O219" s="94">
        <f>F219*'Table 1.7.1'!I216/1000000</f>
        <v>8.0981102200071445E-2</v>
      </c>
      <c r="P219" s="94">
        <f>G219*'Table 1.7.1'!J216/1000000</f>
        <v>9.3504524256868629E-2</v>
      </c>
      <c r="Q219" s="94">
        <f>H219*'Table 1.7.1'!K216/1000000</f>
        <v>0.10285214933467868</v>
      </c>
      <c r="R219" s="94">
        <f>I219*'Table 1.7.1'!L216/1000000</f>
        <v>0.11360797922016727</v>
      </c>
      <c r="S219" s="34"/>
    </row>
    <row r="220" spans="1:19" s="28" customFormat="1" ht="15" customHeight="1">
      <c r="A220" s="86" t="s">
        <v>237</v>
      </c>
      <c r="B220" s="23"/>
      <c r="C220" s="24">
        <v>208</v>
      </c>
      <c r="D220" s="25"/>
      <c r="E220" s="26">
        <f>SUM(E221:E228)</f>
        <v>124600.11899999999</v>
      </c>
      <c r="F220" s="26">
        <f t="shared" ref="F220:R220" si="33">SUM(F221:F228)</f>
        <v>135554.67299999998</v>
      </c>
      <c r="G220" s="26">
        <f t="shared" si="33"/>
        <v>145383.68400000001</v>
      </c>
      <c r="H220" s="26">
        <f t="shared" si="33"/>
        <v>151613.79899999997</v>
      </c>
      <c r="I220" s="26">
        <f t="shared" si="33"/>
        <v>153745.65700000004</v>
      </c>
      <c r="J220" s="26">
        <f t="shared" si="33"/>
        <v>710.67684861999987</v>
      </c>
      <c r="K220" s="26">
        <f t="shared" si="33"/>
        <v>1033.0200842500001</v>
      </c>
      <c r="L220" s="26">
        <f t="shared" si="33"/>
        <v>1500.45507733</v>
      </c>
      <c r="M220" s="26">
        <f t="shared" si="33"/>
        <v>1828.34153833</v>
      </c>
      <c r="N220" s="85">
        <f t="shared" si="33"/>
        <v>41.828647911999994</v>
      </c>
      <c r="O220" s="85">
        <f t="shared" si="33"/>
        <v>60.035179947999993</v>
      </c>
      <c r="P220" s="85">
        <f t="shared" si="33"/>
        <v>91.066760705000007</v>
      </c>
      <c r="Q220" s="85">
        <f t="shared" si="33"/>
        <v>112.243053362</v>
      </c>
      <c r="R220" s="85">
        <f t="shared" si="33"/>
        <v>116.29853196100001</v>
      </c>
      <c r="S220" s="27"/>
    </row>
    <row r="221" spans="1:19" ht="12.75" customHeight="1">
      <c r="A221" s="35" t="s">
        <v>238</v>
      </c>
      <c r="B221" s="30"/>
      <c r="C221" s="31">
        <v>209</v>
      </c>
      <c r="D221" s="32">
        <v>84</v>
      </c>
      <c r="E221" s="33">
        <v>220.31100000000001</v>
      </c>
      <c r="F221" s="33">
        <v>250.512</v>
      </c>
      <c r="G221" s="33">
        <v>280.947</v>
      </c>
      <c r="H221" s="33">
        <v>299.23700000000002</v>
      </c>
      <c r="I221" s="33">
        <v>305.39800000000002</v>
      </c>
      <c r="J221" s="33">
        <f>E221*'Table 1.7.1'!D218/1000000</f>
        <v>0.83938491000000004</v>
      </c>
      <c r="K221" s="33">
        <f>F221*'Table 1.7.1'!E218/1000000</f>
        <v>1.1598705600000001</v>
      </c>
      <c r="L221" s="33">
        <f>G221*'Table 1.7.1'!F218/1000000</f>
        <v>1.5761126699999999</v>
      </c>
      <c r="M221" s="33">
        <f>H221*'Table 1.7.1'!G218/1000000</f>
        <v>1.7774677800000001</v>
      </c>
      <c r="N221" s="90">
        <f>E221*'Table 1.7.1'!H218/1000000</f>
        <v>3.3046650000000004E-2</v>
      </c>
      <c r="O221" s="90">
        <f>F221*'Table 1.7.1'!I218/1000000</f>
        <v>4.4340624000000002E-2</v>
      </c>
      <c r="P221" s="90">
        <f>G221*'Table 1.7.1'!J218/1000000</f>
        <v>7.4170007999999996E-2</v>
      </c>
      <c r="Q221" s="90">
        <f>H221*'Table 1.7.1'!K218/1000000</f>
        <v>9.6653551000000004E-2</v>
      </c>
      <c r="R221" s="90">
        <f>I221*'Table 1.7.1'!L218/1000000</f>
        <v>0.11147027000000001</v>
      </c>
      <c r="S221" s="34"/>
    </row>
    <row r="222" spans="1:19" ht="12.75" customHeight="1">
      <c r="A222" s="35" t="s">
        <v>239</v>
      </c>
      <c r="B222" s="30"/>
      <c r="C222" s="31">
        <v>210</v>
      </c>
      <c r="D222" s="32">
        <v>188</v>
      </c>
      <c r="E222" s="33">
        <v>3468.9180000000001</v>
      </c>
      <c r="F222" s="33">
        <v>3919.18</v>
      </c>
      <c r="G222" s="33">
        <v>4309.4129999999996</v>
      </c>
      <c r="H222" s="33">
        <v>4522.1239999999998</v>
      </c>
      <c r="I222" s="33">
        <v>4590.79</v>
      </c>
      <c r="J222" s="33">
        <f>E222*'Table 1.7.1'!D219/1000000</f>
        <v>19.980967679999999</v>
      </c>
      <c r="K222" s="33">
        <f>F222*'Table 1.7.1'!E219/1000000</f>
        <v>25.905779800000001</v>
      </c>
      <c r="L222" s="33">
        <f>G222*'Table 1.7.1'!F219/1000000</f>
        <v>37.276422449999998</v>
      </c>
      <c r="M222" s="33">
        <f>H222*'Table 1.7.1'!G219/1000000</f>
        <v>49.562479039999999</v>
      </c>
      <c r="N222" s="90">
        <f>E222*'Table 1.7.1'!H219/1000000</f>
        <v>1.304313168</v>
      </c>
      <c r="O222" s="90">
        <f>F222*'Table 1.7.1'!I219/1000000</f>
        <v>1.80674198</v>
      </c>
      <c r="P222" s="90">
        <f>G222*'Table 1.7.1'!J219/1000000</f>
        <v>2.9993514479999996</v>
      </c>
      <c r="Q222" s="90">
        <f>H222*'Table 1.7.1'!K219/1000000</f>
        <v>4.7889293159999999</v>
      </c>
      <c r="R222" s="90">
        <f>I222*'Table 1.7.1'!L219/1000000</f>
        <v>5.34827035</v>
      </c>
      <c r="S222" s="34"/>
    </row>
    <row r="223" spans="1:19" ht="12.75" customHeight="1">
      <c r="A223" s="35" t="s">
        <v>240</v>
      </c>
      <c r="B223" s="30"/>
      <c r="C223" s="31">
        <v>211</v>
      </c>
      <c r="D223" s="32">
        <v>222</v>
      </c>
      <c r="E223" s="33">
        <v>5733.4009999999998</v>
      </c>
      <c r="F223" s="33">
        <v>5940.3050000000003</v>
      </c>
      <c r="G223" s="33">
        <v>6050.5129999999999</v>
      </c>
      <c r="H223" s="33">
        <v>6129.6279999999997</v>
      </c>
      <c r="I223" s="33">
        <v>6160.4229999999998</v>
      </c>
      <c r="J223" s="33">
        <f>E223*'Table 1.7.1'!D220/1000000</f>
        <v>21.385585729999999</v>
      </c>
      <c r="K223" s="33">
        <f>F223*'Table 1.7.1'!E220/1000000</f>
        <v>26.731372499999999</v>
      </c>
      <c r="L223" s="33">
        <f>G223*'Table 1.7.1'!F220/1000000</f>
        <v>33.277821500000002</v>
      </c>
      <c r="M223" s="33">
        <f>H223*'Table 1.7.1'!G220/1000000</f>
        <v>40.63943364</v>
      </c>
      <c r="N223" s="90">
        <f>E223*'Table 1.7.1'!H220/1000000</f>
        <v>1.358816037</v>
      </c>
      <c r="O223" s="90">
        <f>F223*'Table 1.7.1'!I220/1000000</f>
        <v>2.1385098000000005</v>
      </c>
      <c r="P223" s="90">
        <f>G223*'Table 1.7.1'!J220/1000000</f>
        <v>2.4625587909999997</v>
      </c>
      <c r="Q223" s="90">
        <f>H223*'Table 1.7.1'!K220/1000000</f>
        <v>2.5131474799999998</v>
      </c>
      <c r="R223" s="90">
        <f>I223*'Table 1.7.1'!L220/1000000</f>
        <v>2.6305006209999999</v>
      </c>
      <c r="S223" s="34"/>
    </row>
    <row r="224" spans="1:19" ht="12.75" customHeight="1">
      <c r="A224" s="35" t="s">
        <v>241</v>
      </c>
      <c r="B224" s="30"/>
      <c r="C224" s="31">
        <v>212</v>
      </c>
      <c r="D224" s="32">
        <v>320</v>
      </c>
      <c r="E224" s="33">
        <v>10015.674999999999</v>
      </c>
      <c r="F224" s="33">
        <v>11237.101000000001</v>
      </c>
      <c r="G224" s="33">
        <v>12717.154</v>
      </c>
      <c r="H224" s="33">
        <v>13690.846</v>
      </c>
      <c r="I224" s="33">
        <v>14033.623</v>
      </c>
      <c r="J224" s="33">
        <f>E224*'Table 1.7.1'!D221/1000000</f>
        <v>29.546241249999998</v>
      </c>
      <c r="K224" s="33">
        <f>F224*'Table 1.7.1'!E221/1000000</f>
        <v>38.880369460000004</v>
      </c>
      <c r="L224" s="33">
        <f>G224*'Table 1.7.1'!F221/1000000</f>
        <v>50.995787540000002</v>
      </c>
      <c r="M224" s="33">
        <f>H224*'Table 1.7.1'!G221/1000000</f>
        <v>64.21006774</v>
      </c>
      <c r="N224" s="90">
        <f>E224*'Table 1.7.1'!H221/1000000</f>
        <v>1.0816929</v>
      </c>
      <c r="O224" s="90">
        <f>F224*'Table 1.7.1'!I221/1000000</f>
        <v>2.146286291</v>
      </c>
      <c r="P224" s="90">
        <f>G224*'Table 1.7.1'!J221/1000000</f>
        <v>3.1920056539999999</v>
      </c>
      <c r="Q224" s="90">
        <f>H224*'Table 1.7.1'!K221/1000000</f>
        <v>4.2167805679999999</v>
      </c>
      <c r="R224" s="90">
        <f>I224*'Table 1.7.1'!L221/1000000</f>
        <v>4.7293309509999997</v>
      </c>
      <c r="S224" s="34"/>
    </row>
    <row r="225" spans="1:19" ht="12.75" customHeight="1">
      <c r="A225" s="35" t="s">
        <v>242</v>
      </c>
      <c r="B225" s="30"/>
      <c r="C225" s="31">
        <v>213</v>
      </c>
      <c r="D225" s="32">
        <v>340</v>
      </c>
      <c r="E225" s="33">
        <v>5575.0990000000002</v>
      </c>
      <c r="F225" s="33">
        <v>6218.1509999999998</v>
      </c>
      <c r="G225" s="33">
        <v>6879.2430000000004</v>
      </c>
      <c r="H225" s="33">
        <v>7302.7420000000002</v>
      </c>
      <c r="I225" s="33">
        <v>7449.9229999999998</v>
      </c>
      <c r="J225" s="33">
        <f>E225*'Table 1.7.1'!D222/1000000</f>
        <v>11.707707900000001</v>
      </c>
      <c r="K225" s="33">
        <f>F225*'Table 1.7.1'!E222/1000000</f>
        <v>15.48319599</v>
      </c>
      <c r="L225" s="33">
        <f>G225*'Table 1.7.1'!F222/1000000</f>
        <v>21.394445730000001</v>
      </c>
      <c r="M225" s="33">
        <f>H225*'Table 1.7.1'!G222/1000000</f>
        <v>27.969501860000001</v>
      </c>
      <c r="N225" s="90">
        <f>E225*'Table 1.7.1'!H222/1000000</f>
        <v>0.67458697900000009</v>
      </c>
      <c r="O225" s="90">
        <f>F225*'Table 1.7.1'!I222/1000000</f>
        <v>0.83945038500000002</v>
      </c>
      <c r="P225" s="90">
        <f>G225*'Table 1.7.1'!J222/1000000</f>
        <v>1.3827278430000001</v>
      </c>
      <c r="Q225" s="90">
        <f>H225*'Table 1.7.1'!K222/1000000</f>
        <v>1.811080016</v>
      </c>
      <c r="R225" s="90">
        <f>I225*'Table 1.7.1'!L222/1000000</f>
        <v>1.71348229</v>
      </c>
      <c r="S225" s="34"/>
    </row>
    <row r="226" spans="1:19" s="51" customFormat="1" ht="12.75" customHeight="1">
      <c r="A226" s="44" t="s">
        <v>243</v>
      </c>
      <c r="B226" s="45"/>
      <c r="C226" s="46">
        <v>214</v>
      </c>
      <c r="D226" s="47">
        <v>484</v>
      </c>
      <c r="E226" s="48">
        <v>92272.748999999996</v>
      </c>
      <c r="F226" s="48">
        <v>99959.593999999997</v>
      </c>
      <c r="G226" s="48">
        <v>106483.757</v>
      </c>
      <c r="H226" s="48">
        <v>110627.158</v>
      </c>
      <c r="I226" s="48">
        <v>112033.36900000001</v>
      </c>
      <c r="J226" s="48">
        <f>E226*'Table 1.7.1'!D223/1000000</f>
        <v>606.2319609299999</v>
      </c>
      <c r="K226" s="48">
        <f>F226*'Table 1.7.1'!E223/1000000</f>
        <v>895.63796223999998</v>
      </c>
      <c r="L226" s="48">
        <f>G226*'Table 1.7.1'!F223/1000000</f>
        <v>1316.1392365199999</v>
      </c>
      <c r="M226" s="48">
        <f>H226*'Table 1.7.1'!G223/1000000</f>
        <v>1586.39344572</v>
      </c>
      <c r="N226" s="98">
        <f>E226*'Table 1.7.1'!H223/1000000</f>
        <v>35.617281114000001</v>
      </c>
      <c r="O226" s="98">
        <f>F226*'Table 1.7.1'!I223/1000000</f>
        <v>50.779473751999994</v>
      </c>
      <c r="P226" s="98">
        <f>G226*'Table 1.7.1'!J223/1000000</f>
        <v>77.733142610000002</v>
      </c>
      <c r="Q226" s="98">
        <f>H226*'Table 1.7.1'!K223/1000000</f>
        <v>94.254338615999998</v>
      </c>
      <c r="R226" s="98">
        <f>I226*'Table 1.7.1'!L223/1000000</f>
        <v>96.572764078000006</v>
      </c>
      <c r="S226" s="50"/>
    </row>
    <row r="227" spans="1:19" ht="12.75" customHeight="1">
      <c r="A227" s="35" t="s">
        <v>244</v>
      </c>
      <c r="B227" s="30"/>
      <c r="C227" s="31">
        <v>215</v>
      </c>
      <c r="D227" s="32">
        <v>558</v>
      </c>
      <c r="E227" s="33">
        <v>4637.04</v>
      </c>
      <c r="F227" s="33">
        <v>5073.7039999999997</v>
      </c>
      <c r="G227" s="33">
        <v>5424.3360000000002</v>
      </c>
      <c r="H227" s="33">
        <v>5635.5770000000002</v>
      </c>
      <c r="I227" s="33">
        <v>5710.23</v>
      </c>
      <c r="J227" s="33">
        <f>E227*'Table 1.7.1'!D224/1000000</f>
        <v>6.0745224000000002</v>
      </c>
      <c r="K227" s="33">
        <f>F227*'Table 1.7.1'!E224/1000000</f>
        <v>9.0311931199999993</v>
      </c>
      <c r="L227" s="33">
        <f>G227*'Table 1.7.1'!F224/1000000</f>
        <v>12.204756</v>
      </c>
      <c r="M227" s="33">
        <f>H227*'Table 1.7.1'!G224/1000000</f>
        <v>14.76521174</v>
      </c>
      <c r="N227" s="90">
        <f>E227*'Table 1.7.1'!H224/1000000</f>
        <v>0.57035592000000002</v>
      </c>
      <c r="O227" s="90">
        <f>F227*'Table 1.7.1'!I224/1000000</f>
        <v>0.65450781599999996</v>
      </c>
      <c r="P227" s="90">
        <f>G227*'Table 1.7.1'!J224/1000000</f>
        <v>0.998077824</v>
      </c>
      <c r="Q227" s="90">
        <f>H227*'Table 1.7.1'!K224/1000000</f>
        <v>1.414529827</v>
      </c>
      <c r="R227" s="90">
        <f>I227*'Table 1.7.1'!L224/1000000</f>
        <v>1.45039842</v>
      </c>
      <c r="S227" s="34"/>
    </row>
    <row r="228" spans="1:19" ht="12.75" customHeight="1">
      <c r="A228" s="35" t="s">
        <v>245</v>
      </c>
      <c r="B228" s="30"/>
      <c r="C228" s="31">
        <v>216</v>
      </c>
      <c r="D228" s="32">
        <v>591</v>
      </c>
      <c r="E228" s="33">
        <v>2676.9259999999999</v>
      </c>
      <c r="F228" s="33">
        <v>2956.1260000000002</v>
      </c>
      <c r="G228" s="33">
        <v>3238.3209999999999</v>
      </c>
      <c r="H228" s="33">
        <v>3406.4870000000001</v>
      </c>
      <c r="I228" s="33">
        <v>3461.9009999999998</v>
      </c>
      <c r="J228" s="33">
        <f>E228*'Table 1.7.1'!D225/1000000</f>
        <v>14.910477820000001</v>
      </c>
      <c r="K228" s="33">
        <f>F228*'Table 1.7.1'!E225/1000000</f>
        <v>20.190340580000001</v>
      </c>
      <c r="L228" s="33">
        <f>G228*'Table 1.7.1'!F225/1000000</f>
        <v>27.590494919999998</v>
      </c>
      <c r="M228" s="33">
        <f>H228*'Table 1.7.1'!G225/1000000</f>
        <v>43.023930810000003</v>
      </c>
      <c r="N228" s="90">
        <f>E228*'Table 1.7.1'!H225/1000000</f>
        <v>1.188555144</v>
      </c>
      <c r="O228" s="90">
        <f>F228*'Table 1.7.1'!I225/1000000</f>
        <v>1.6258693</v>
      </c>
      <c r="P228" s="90">
        <f>G228*'Table 1.7.1'!J225/1000000</f>
        <v>2.2247265269999996</v>
      </c>
      <c r="Q228" s="90">
        <f>H228*'Table 1.7.1'!K225/1000000</f>
        <v>3.1475939879999997</v>
      </c>
      <c r="R228" s="90">
        <f>I228*'Table 1.7.1'!L225/1000000</f>
        <v>3.7423149809999998</v>
      </c>
      <c r="S228" s="34"/>
    </row>
    <row r="229" spans="1:19" s="28" customFormat="1" ht="15" customHeight="1">
      <c r="A229" s="86" t="s">
        <v>246</v>
      </c>
      <c r="B229" s="23"/>
      <c r="C229" s="24">
        <v>217</v>
      </c>
      <c r="D229" s="25"/>
      <c r="E229" s="26">
        <f>SUM(E230:E243)</f>
        <v>321607.59800000006</v>
      </c>
      <c r="F229" s="26">
        <f t="shared" ref="F229:R229" si="34">SUM(F230:F243)</f>
        <v>347432.95999999996</v>
      </c>
      <c r="G229" s="26">
        <f t="shared" si="34"/>
        <v>371477.19499999995</v>
      </c>
      <c r="H229" s="26">
        <f t="shared" si="34"/>
        <v>384320.71599999996</v>
      </c>
      <c r="I229" s="26">
        <f t="shared" si="34"/>
        <v>388439.55699999991</v>
      </c>
      <c r="J229" s="26">
        <f t="shared" si="34"/>
        <v>1957.4448047578574</v>
      </c>
      <c r="K229" s="26">
        <f t="shared" si="34"/>
        <v>2328.1369939288643</v>
      </c>
      <c r="L229" s="26">
        <f t="shared" si="34"/>
        <v>3036.2676749230573</v>
      </c>
      <c r="M229" s="26">
        <f t="shared" si="34"/>
        <v>3904.2977489305417</v>
      </c>
      <c r="N229" s="85">
        <f t="shared" si="34"/>
        <v>129.39376225395819</v>
      </c>
      <c r="O229" s="85">
        <f t="shared" si="34"/>
        <v>167.0670790576624</v>
      </c>
      <c r="P229" s="85">
        <f t="shared" si="34"/>
        <v>231.60587626399357</v>
      </c>
      <c r="Q229" s="85">
        <f t="shared" si="34"/>
        <v>301.56647940485703</v>
      </c>
      <c r="R229" s="85">
        <f t="shared" si="34"/>
        <v>332.21443931415854</v>
      </c>
      <c r="S229" s="27"/>
    </row>
    <row r="230" spans="1:19" ht="12.75" customHeight="1">
      <c r="A230" s="35" t="s">
        <v>247</v>
      </c>
      <c r="B230" s="30"/>
      <c r="C230" s="31">
        <v>218</v>
      </c>
      <c r="D230" s="32">
        <v>32</v>
      </c>
      <c r="E230" s="33">
        <v>34855.160000000003</v>
      </c>
      <c r="F230" s="33">
        <v>36930.709000000003</v>
      </c>
      <c r="G230" s="33">
        <v>38681.173999999999</v>
      </c>
      <c r="H230" s="33">
        <v>39714.298000000003</v>
      </c>
      <c r="I230" s="33">
        <v>40062.47</v>
      </c>
      <c r="J230" s="33">
        <f>E230*'Table 1.7.1'!D227/1000000</f>
        <v>268.03618040000003</v>
      </c>
      <c r="K230" s="33">
        <f>F230*'Table 1.7.1'!E227/1000000</f>
        <v>326.83677465000005</v>
      </c>
      <c r="L230" s="33">
        <f>G230*'Table 1.7.1'!F227/1000000</f>
        <v>403.44464482000001</v>
      </c>
      <c r="M230" s="33">
        <f>H230*'Table 1.7.1'!G227/1000000</f>
        <v>556.00017200000002</v>
      </c>
      <c r="N230" s="90">
        <f>E230*'Table 1.7.1'!H227/1000000</f>
        <v>22.342157560000004</v>
      </c>
      <c r="O230" s="90">
        <f>F230*'Table 1.7.1'!I227/1000000</f>
        <v>29.581497909000003</v>
      </c>
      <c r="P230" s="90">
        <f>G230*'Table 1.7.1'!J227/1000000</f>
        <v>35.393274210000001</v>
      </c>
      <c r="Q230" s="90">
        <f>H230*'Table 1.7.1'!K227/1000000</f>
        <v>48.094014878000003</v>
      </c>
      <c r="R230" s="90">
        <f>I230*'Table 1.7.1'!L227/1000000</f>
        <v>55.566645890000004</v>
      </c>
      <c r="S230" s="34"/>
    </row>
    <row r="231" spans="1:19" ht="12.75" customHeight="1">
      <c r="A231" s="35" t="s">
        <v>248</v>
      </c>
      <c r="B231" s="30"/>
      <c r="C231" s="31">
        <v>219</v>
      </c>
      <c r="D231" s="32">
        <v>68</v>
      </c>
      <c r="E231" s="33">
        <v>7470.9250000000002</v>
      </c>
      <c r="F231" s="33">
        <v>8307.2479999999996</v>
      </c>
      <c r="G231" s="33">
        <v>9146.6550000000007</v>
      </c>
      <c r="H231" s="33">
        <v>9618.4660000000003</v>
      </c>
      <c r="I231" s="33">
        <v>9773.4410000000007</v>
      </c>
      <c r="J231" s="33">
        <f>E231*'Table 1.7.1'!D228/1000000</f>
        <v>18.752021750000001</v>
      </c>
      <c r="K231" s="33">
        <f>F231*'Table 1.7.1'!E228/1000000</f>
        <v>24.340236640000001</v>
      </c>
      <c r="L231" s="33">
        <f>G231*'Table 1.7.1'!F228/1000000</f>
        <v>39.513549600000005</v>
      </c>
      <c r="M231" s="33">
        <f>H231*'Table 1.7.1'!G228/1000000</f>
        <v>39.820449240000002</v>
      </c>
      <c r="N231" s="90">
        <f>E231*'Table 1.7.1'!H228/1000000</f>
        <v>0.85168545000000007</v>
      </c>
      <c r="O231" s="90">
        <f>F231*'Table 1.7.1'!I228/1000000</f>
        <v>1.4953046399999999</v>
      </c>
      <c r="P231" s="90">
        <f>G231*'Table 1.7.1'!J228/1000000</f>
        <v>1.9025042400000003</v>
      </c>
      <c r="Q231" s="90">
        <f>H231*'Table 1.7.1'!K228/1000000</f>
        <v>1.885219336</v>
      </c>
      <c r="R231" s="90">
        <f>I231*'Table 1.7.1'!L228/1000000</f>
        <v>2.1990242250000001</v>
      </c>
      <c r="S231" s="34"/>
    </row>
    <row r="232" spans="1:19" ht="12.75" customHeight="1">
      <c r="A232" s="35" t="s">
        <v>249</v>
      </c>
      <c r="B232" s="30"/>
      <c r="C232" s="31">
        <v>220</v>
      </c>
      <c r="D232" s="32">
        <v>76</v>
      </c>
      <c r="E232" s="33">
        <v>161848.16200000001</v>
      </c>
      <c r="F232" s="33">
        <v>174425.38699999999</v>
      </c>
      <c r="G232" s="33">
        <v>185986.96400000001</v>
      </c>
      <c r="H232" s="33">
        <v>191543.23699999999</v>
      </c>
      <c r="I232" s="33">
        <v>193246.61</v>
      </c>
      <c r="J232" s="33">
        <f>E232*'Table 1.7.1'!D229/1000000</f>
        <v>1003.4586044000001</v>
      </c>
      <c r="K232" s="33">
        <f>F232*'Table 1.7.1'!E229/1000000</f>
        <v>1187.83688547</v>
      </c>
      <c r="L232" s="33">
        <f>G232*'Table 1.7.1'!F229/1000000</f>
        <v>1543.6918012000001</v>
      </c>
      <c r="M232" s="33">
        <f>H232*'Table 1.7.1'!G229/1000000</f>
        <v>1930.7558289600001</v>
      </c>
      <c r="N232" s="90">
        <f>E232*'Table 1.7.1'!H229/1000000</f>
        <v>66.681442744000009</v>
      </c>
      <c r="O232" s="90">
        <f>F232*'Table 1.7.1'!I229/1000000</f>
        <v>86.16614117799999</v>
      </c>
      <c r="P232" s="90">
        <f>G232*'Table 1.7.1'!J229/1000000</f>
        <v>129.26093998000002</v>
      </c>
      <c r="Q232" s="90">
        <f>H232*'Table 1.7.1'!K229/1000000</f>
        <v>167.60033237499999</v>
      </c>
      <c r="R232" s="90">
        <f>I232*'Table 1.7.1'!L229/1000000</f>
        <v>182.23155323</v>
      </c>
      <c r="S232" s="34"/>
    </row>
    <row r="233" spans="1:19" s="51" customFormat="1" ht="12.75" customHeight="1">
      <c r="A233" s="44" t="s">
        <v>250</v>
      </c>
      <c r="B233" s="45"/>
      <c r="C233" s="46">
        <v>221</v>
      </c>
      <c r="D233" s="47">
        <v>152</v>
      </c>
      <c r="E233" s="48">
        <v>14409.415999999999</v>
      </c>
      <c r="F233" s="48">
        <v>15419.82</v>
      </c>
      <c r="G233" s="48">
        <v>16301.726000000001</v>
      </c>
      <c r="H233" s="48">
        <v>16795.593000000001</v>
      </c>
      <c r="I233" s="48">
        <v>16955.737000000001</v>
      </c>
      <c r="J233" s="48">
        <f>E233*'Table 1.7.1'!D230/1000000</f>
        <v>103.17141855999999</v>
      </c>
      <c r="K233" s="48">
        <f>F233*'Table 1.7.1'!E230/1000000</f>
        <v>137.39059619999998</v>
      </c>
      <c r="L233" s="48">
        <f>G233*'Table 1.7.1'!F230/1000000</f>
        <v>180.78614134</v>
      </c>
      <c r="M233" s="48">
        <f>H233*'Table 1.7.1'!G230/1000000</f>
        <v>222.54160725</v>
      </c>
      <c r="N233" s="98">
        <f>E233*'Table 1.7.1'!H230/1000000</f>
        <v>5.7205381519999996</v>
      </c>
      <c r="O233" s="98">
        <f>F233*'Table 1.7.1'!I230/1000000</f>
        <v>9.4523496599999994</v>
      </c>
      <c r="P233" s="98">
        <f>G233*'Table 1.7.1'!J230/1000000</f>
        <v>13.709751566</v>
      </c>
      <c r="Q233" s="98">
        <f>H233*'Table 1.7.1'!K230/1000000</f>
        <v>18.290400777000002</v>
      </c>
      <c r="R233" s="98">
        <f>I233*'Table 1.7.1'!L230/1000000</f>
        <v>20.092548345000001</v>
      </c>
      <c r="S233" s="50"/>
    </row>
    <row r="234" spans="1:19" ht="12.75" customHeight="1">
      <c r="A234" s="35" t="s">
        <v>251</v>
      </c>
      <c r="B234" s="30"/>
      <c r="C234" s="31">
        <v>222</v>
      </c>
      <c r="D234" s="32">
        <v>170</v>
      </c>
      <c r="E234" s="33">
        <v>36453.337</v>
      </c>
      <c r="F234" s="33">
        <v>39764.165999999997</v>
      </c>
      <c r="G234" s="33">
        <v>43040.557999999997</v>
      </c>
      <c r="H234" s="33">
        <v>45005.781999999999</v>
      </c>
      <c r="I234" s="33">
        <v>45654.044000000002</v>
      </c>
      <c r="J234" s="33">
        <f>E234*'Table 1.7.1'!D231/1000000</f>
        <v>195.75441968999999</v>
      </c>
      <c r="K234" s="33">
        <f>F234*'Table 1.7.1'!E231/1000000</f>
        <v>220.69112129999999</v>
      </c>
      <c r="L234" s="33">
        <f>G234*'Table 1.7.1'!F231/1000000</f>
        <v>298.27106694000003</v>
      </c>
      <c r="M234" s="33">
        <f>H234*'Table 1.7.1'!G231/1000000</f>
        <v>379.39874226000001</v>
      </c>
      <c r="N234" s="90">
        <f>E234*'Table 1.7.1'!H231/1000000</f>
        <v>14.399068115</v>
      </c>
      <c r="O234" s="90">
        <f>F234*'Table 1.7.1'!I231/1000000</f>
        <v>15.189911411999999</v>
      </c>
      <c r="P234" s="90">
        <f>G234*'Table 1.7.1'!J231/1000000</f>
        <v>19.497372773999999</v>
      </c>
      <c r="Q234" s="90">
        <f>H234*'Table 1.7.1'!K231/1000000</f>
        <v>23.267989293999999</v>
      </c>
      <c r="R234" s="90">
        <f>I234*'Table 1.7.1'!L231/1000000</f>
        <v>25.977151036000002</v>
      </c>
      <c r="S234" s="34"/>
    </row>
    <row r="235" spans="1:19" ht="12.75" customHeight="1">
      <c r="A235" s="35" t="s">
        <v>252</v>
      </c>
      <c r="B235" s="30"/>
      <c r="C235" s="31">
        <v>223</v>
      </c>
      <c r="D235" s="32">
        <v>218</v>
      </c>
      <c r="E235" s="33">
        <v>11384.505999999999</v>
      </c>
      <c r="F235" s="33">
        <v>12345.022999999999</v>
      </c>
      <c r="G235" s="33">
        <v>13426.402</v>
      </c>
      <c r="H235" s="33">
        <v>14056.74</v>
      </c>
      <c r="I235" s="33">
        <v>14261.566000000001</v>
      </c>
      <c r="J235" s="33">
        <f>E235*'Table 1.7.1'!D232/1000000</f>
        <v>49.977981339999999</v>
      </c>
      <c r="K235" s="33">
        <f>F235*'Table 1.7.1'!E232/1000000</f>
        <v>54.688451889999996</v>
      </c>
      <c r="L235" s="33">
        <f>G235*'Table 1.7.1'!F232/1000000</f>
        <v>85.660444760000004</v>
      </c>
      <c r="M235" s="33">
        <f>H235*'Table 1.7.1'!G232/1000000</f>
        <v>109.3614372</v>
      </c>
      <c r="N235" s="90">
        <f>E235*'Table 1.7.1'!H232/1000000</f>
        <v>2.1175181159999998</v>
      </c>
      <c r="O235" s="90">
        <f>F235*'Table 1.7.1'!I232/1000000</f>
        <v>2.444314554</v>
      </c>
      <c r="P235" s="90">
        <f>G235*'Table 1.7.1'!J232/1000000</f>
        <v>4.672387896</v>
      </c>
      <c r="Q235" s="90">
        <f>H235*'Table 1.7.1'!K232/1000000</f>
        <v>6.1287386399999999</v>
      </c>
      <c r="R235" s="90">
        <f>I235*'Table 1.7.1'!L232/1000000</f>
        <v>7.1735676980000012</v>
      </c>
      <c r="S235" s="34"/>
    </row>
    <row r="236" spans="1:19" ht="12.75" customHeight="1">
      <c r="A236" s="35" t="s">
        <v>253</v>
      </c>
      <c r="B236" s="30"/>
      <c r="C236" s="31">
        <v>224</v>
      </c>
      <c r="D236" s="32">
        <v>238</v>
      </c>
      <c r="E236" s="33">
        <v>2.4390000000000001</v>
      </c>
      <c r="F236" s="33">
        <v>2.8809999999999998</v>
      </c>
      <c r="G236" s="33">
        <v>2.9580000000000002</v>
      </c>
      <c r="H236" s="33">
        <v>2.9929999999999999</v>
      </c>
      <c r="I236" s="33">
        <v>3.0059999999999998</v>
      </c>
      <c r="J236" s="33">
        <f>E236*'Table 1.7.1'!D233/1000000</f>
        <v>9.0581066030013632E-2</v>
      </c>
      <c r="K236" s="33">
        <f>F236*'Table 1.7.1'!E233/1000000</f>
        <v>0.12313621964529331</v>
      </c>
      <c r="L236" s="33">
        <f>G236*'Table 1.7.1'!F233/1000000</f>
        <v>0.14899845511596183</v>
      </c>
      <c r="M236" s="33">
        <f>H236*'Table 1.7.1'!G233/1000000</f>
        <v>0.2023643656207367</v>
      </c>
      <c r="N236" s="90">
        <f>E236*'Table 1.7.1'!H233/1000000</f>
        <v>5.3313732195165208E-3</v>
      </c>
      <c r="O236" s="90">
        <f>F236*'Table 1.7.1'!I233/1000000</f>
        <v>7.1562065609680654E-3</v>
      </c>
      <c r="P236" s="90">
        <f>G236*'Table 1.7.1'!J233/1000000</f>
        <v>9.0431275567444038E-3</v>
      </c>
      <c r="Q236" s="90">
        <f>H236*'Table 1.7.1'!K233/1000000</f>
        <v>1.2423277496436744E-2</v>
      </c>
      <c r="R236" s="90">
        <f>I236*'Table 1.7.1'!L233/1000000</f>
        <v>1.3796059956972605E-2</v>
      </c>
      <c r="S236" s="34"/>
    </row>
    <row r="237" spans="1:19" ht="12.75" customHeight="1">
      <c r="A237" s="35" t="s">
        <v>254</v>
      </c>
      <c r="B237" s="30"/>
      <c r="C237" s="31">
        <v>225</v>
      </c>
      <c r="D237" s="32">
        <v>254</v>
      </c>
      <c r="E237" s="33">
        <v>138.916</v>
      </c>
      <c r="F237" s="33">
        <v>164.983</v>
      </c>
      <c r="G237" s="33">
        <v>201.99299999999999</v>
      </c>
      <c r="H237" s="33">
        <v>219.93100000000001</v>
      </c>
      <c r="I237" s="33">
        <v>225.45099999999999</v>
      </c>
      <c r="J237" s="33">
        <f>E237*'Table 1.7.1'!D234/1000000</f>
        <v>0.7923297818270616</v>
      </c>
      <c r="K237" s="33">
        <f>F237*'Table 1.7.1'!E234/1000000</f>
        <v>1.2572842292188466</v>
      </c>
      <c r="L237" s="33">
        <f>G237*'Table 1.7.1'!F234/1000000</f>
        <v>2.0847003879411852</v>
      </c>
      <c r="M237" s="33">
        <f>H237*'Table 1.7.1'!G234/1000000</f>
        <v>2.6521925149204613</v>
      </c>
      <c r="N237" s="90">
        <f>E237*'Table 1.7.1'!H234/1000000</f>
        <v>4.6634533738634645E-2</v>
      </c>
      <c r="O237" s="90">
        <f>F237*'Table 1.7.1'!I234/1000000</f>
        <v>7.3068555101459945E-2</v>
      </c>
      <c r="P237" s="90">
        <f>G237*'Table 1.7.1'!J234/1000000</f>
        <v>0.12652622143682277</v>
      </c>
      <c r="Q237" s="90">
        <f>H237*'Table 1.7.1'!K234/1000000</f>
        <v>0.1628197903606256</v>
      </c>
      <c r="R237" s="90">
        <f>I237*'Table 1.7.1'!L234/1000000</f>
        <v>0.1705389332014719</v>
      </c>
      <c r="S237" s="34"/>
    </row>
    <row r="238" spans="1:19" ht="12.75" customHeight="1">
      <c r="A238" s="35" t="s">
        <v>255</v>
      </c>
      <c r="B238" s="30"/>
      <c r="C238" s="31">
        <v>226</v>
      </c>
      <c r="D238" s="32">
        <v>328</v>
      </c>
      <c r="E238" s="33">
        <v>727.97900000000004</v>
      </c>
      <c r="F238" s="33">
        <v>733.101</v>
      </c>
      <c r="G238" s="33">
        <v>746.23500000000001</v>
      </c>
      <c r="H238" s="33">
        <v>751.57799999999997</v>
      </c>
      <c r="I238" s="33">
        <v>753.01300000000003</v>
      </c>
      <c r="J238" s="33">
        <f>E238*'Table 1.7.1'!D235/1000000</f>
        <v>1.1356472399999999</v>
      </c>
      <c r="K238" s="33">
        <f>F238*'Table 1.7.1'!E235/1000000</f>
        <v>1.45153998</v>
      </c>
      <c r="L238" s="33">
        <f>G238*'Table 1.7.1'!F235/1000000</f>
        <v>1.8058886999999999</v>
      </c>
      <c r="M238" s="33">
        <f>H238*'Table 1.7.1'!G235/1000000</f>
        <v>2.27728134</v>
      </c>
      <c r="N238" s="90">
        <f>E238*'Table 1.7.1'!H235/1000000</f>
        <v>5.7510341E-2</v>
      </c>
      <c r="O238" s="90">
        <f>F238*'Table 1.7.1'!I235/1000000</f>
        <v>8.4306615000000001E-2</v>
      </c>
      <c r="P238" s="90">
        <f>G238*'Table 1.7.1'!J235/1000000</f>
        <v>0.12835241999999999</v>
      </c>
      <c r="Q238" s="90">
        <f>H238*'Table 1.7.1'!K235/1000000</f>
        <v>0.18563976600000001</v>
      </c>
      <c r="R238" s="90">
        <f>I238*'Table 1.7.1'!L235/1000000</f>
        <v>0.19427735400000001</v>
      </c>
      <c r="S238" s="34"/>
    </row>
    <row r="239" spans="1:19" ht="12.75" customHeight="1">
      <c r="A239" s="35" t="s">
        <v>256</v>
      </c>
      <c r="B239" s="30"/>
      <c r="C239" s="31">
        <v>227</v>
      </c>
      <c r="D239" s="32">
        <v>600</v>
      </c>
      <c r="E239" s="33">
        <v>4795.3649999999998</v>
      </c>
      <c r="F239" s="33">
        <v>5343.5389999999998</v>
      </c>
      <c r="G239" s="33">
        <v>5897.8159999999998</v>
      </c>
      <c r="H239" s="33">
        <v>6230.2420000000002</v>
      </c>
      <c r="I239" s="33">
        <v>6341.8919999999998</v>
      </c>
      <c r="J239" s="33">
        <f>E239*'Table 1.7.1'!D236/1000000</f>
        <v>16.8796848</v>
      </c>
      <c r="K239" s="33">
        <f>F239*'Table 1.7.1'!E236/1000000</f>
        <v>17.954291039999998</v>
      </c>
      <c r="L239" s="33">
        <f>G239*'Table 1.7.1'!F236/1000000</f>
        <v>23.001482399999997</v>
      </c>
      <c r="M239" s="33">
        <f>H239*'Table 1.7.1'!G236/1000000</f>
        <v>29.032927720000004</v>
      </c>
      <c r="N239" s="90">
        <f>E239*'Table 1.7.1'!H236/1000000</f>
        <v>1.0885478550000001</v>
      </c>
      <c r="O239" s="90">
        <f>F239*'Table 1.7.1'!I236/1000000</f>
        <v>1.6297793949999999</v>
      </c>
      <c r="P239" s="90">
        <f>G239*'Table 1.7.1'!J236/1000000</f>
        <v>1.5688190559999999</v>
      </c>
      <c r="Q239" s="90">
        <f>H239*'Table 1.7.1'!K236/1000000</f>
        <v>1.750698002</v>
      </c>
      <c r="R239" s="90">
        <f>I239*'Table 1.7.1'!L236/1000000</f>
        <v>1.9342770600000001</v>
      </c>
      <c r="S239" s="34"/>
    </row>
    <row r="240" spans="1:19" ht="12.75" customHeight="1">
      <c r="A240" s="35" t="s">
        <v>257</v>
      </c>
      <c r="B240" s="30"/>
      <c r="C240" s="31">
        <v>228</v>
      </c>
      <c r="D240" s="32">
        <v>604</v>
      </c>
      <c r="E240" s="33">
        <v>23827.163</v>
      </c>
      <c r="F240" s="33">
        <v>25861.886999999999</v>
      </c>
      <c r="G240" s="33">
        <v>27558.769</v>
      </c>
      <c r="H240" s="33">
        <v>28463.338</v>
      </c>
      <c r="I240" s="33">
        <v>28765.162</v>
      </c>
      <c r="J240" s="33">
        <f>E240*'Table 1.7.1'!D237/1000000</f>
        <v>97.929639930000008</v>
      </c>
      <c r="K240" s="33">
        <f>F240*'Table 1.7.1'!E237/1000000</f>
        <v>122.84396325</v>
      </c>
      <c r="L240" s="33">
        <f>G240*'Table 1.7.1'!F237/1000000</f>
        <v>163.14791248</v>
      </c>
      <c r="M240" s="33">
        <f>H240*'Table 1.7.1'!G237/1000000</f>
        <v>226.28353709999999</v>
      </c>
      <c r="N240" s="90">
        <f>E240*'Table 1.7.1'!H237/1000000</f>
        <v>4.5271609699999997</v>
      </c>
      <c r="O240" s="90">
        <f>F240*'Table 1.7.1'!I237/1000000</f>
        <v>5.8189245750000005</v>
      </c>
      <c r="P240" s="90">
        <f>G240*'Table 1.7.1'!J237/1000000</f>
        <v>7.7715728579999999</v>
      </c>
      <c r="Q240" s="90">
        <f>H240*'Table 1.7.1'!K237/1000000</f>
        <v>10.844531777999999</v>
      </c>
      <c r="R240" s="90">
        <f>I240*'Table 1.7.1'!L237/1000000</f>
        <v>11.506064800000001</v>
      </c>
      <c r="S240" s="34"/>
    </row>
    <row r="241" spans="1:19" ht="12.75" customHeight="1">
      <c r="A241" s="35" t="s">
        <v>258</v>
      </c>
      <c r="B241" s="30"/>
      <c r="C241" s="31">
        <v>229</v>
      </c>
      <c r="D241" s="32">
        <v>740</v>
      </c>
      <c r="E241" s="33">
        <v>435.92</v>
      </c>
      <c r="F241" s="33">
        <v>466.846</v>
      </c>
      <c r="G241" s="33">
        <v>499.29399999999998</v>
      </c>
      <c r="H241" s="33">
        <v>515.06600000000003</v>
      </c>
      <c r="I241" s="33">
        <v>519.86099999999999</v>
      </c>
      <c r="J241" s="33">
        <f>E241*'Table 1.7.1'!D238/1000000</f>
        <v>1.7523984000000001</v>
      </c>
      <c r="K241" s="33">
        <f>F241*'Table 1.7.1'!E238/1000000</f>
        <v>2.0541223999999998</v>
      </c>
      <c r="L241" s="33">
        <f>G241*'Table 1.7.1'!F238/1000000</f>
        <v>2.9707992999999999</v>
      </c>
      <c r="M241" s="33">
        <f>H241*'Table 1.7.1'!G238/1000000</f>
        <v>3.4406408800000006</v>
      </c>
      <c r="N241" s="90">
        <f>E241*'Table 1.7.1'!H238/1000000</f>
        <v>0.53356608000000005</v>
      </c>
      <c r="O241" s="90">
        <f>F241*'Table 1.7.1'!I238/1000000</f>
        <v>0.64144640399999997</v>
      </c>
      <c r="P241" s="90">
        <f>G241*'Table 1.7.1'!J238/1000000</f>
        <v>0.6385970259999999</v>
      </c>
      <c r="Q241" s="90">
        <f>H241*'Table 1.7.1'!K238/1000000</f>
        <v>0.8946696420000001</v>
      </c>
      <c r="R241" s="90">
        <f>I241*'Table 1.7.1'!L238/1000000</f>
        <v>0.84893301300000001</v>
      </c>
      <c r="S241" s="34"/>
    </row>
    <row r="242" spans="1:19" ht="12.75" customHeight="1">
      <c r="A242" s="35" t="s">
        <v>259</v>
      </c>
      <c r="B242" s="30"/>
      <c r="C242" s="31">
        <v>230</v>
      </c>
      <c r="D242" s="32">
        <v>858</v>
      </c>
      <c r="E242" s="33">
        <v>3223.4009999999998</v>
      </c>
      <c r="F242" s="33">
        <v>3319.0659999999998</v>
      </c>
      <c r="G242" s="33">
        <v>3322.529</v>
      </c>
      <c r="H242" s="33">
        <v>3345.9670000000001</v>
      </c>
      <c r="I242" s="33">
        <v>3357.3910000000001</v>
      </c>
      <c r="J242" s="33">
        <f>E242*'Table 1.7.1'!D239/1000000</f>
        <v>22.11253086</v>
      </c>
      <c r="K242" s="33">
        <f>F242*'Table 1.7.1'!E239/1000000</f>
        <v>27.116769219999998</v>
      </c>
      <c r="L242" s="33">
        <f>G242*'Table 1.7.1'!F239/1000000</f>
        <v>31.231772600000003</v>
      </c>
      <c r="M242" s="33">
        <f>H242*'Table 1.7.1'!G239/1000000</f>
        <v>41.991885850000003</v>
      </c>
      <c r="N242" s="90">
        <f>E242*'Table 1.7.1'!H239/1000000</f>
        <v>3.4425922679999998</v>
      </c>
      <c r="O242" s="90">
        <f>F242*'Table 1.7.1'!I239/1000000</f>
        <v>2.9904784659999999</v>
      </c>
      <c r="P242" s="90">
        <f>G242*'Table 1.7.1'!J239/1000000</f>
        <v>2.6347654970000001</v>
      </c>
      <c r="Q242" s="90">
        <f>H242*'Table 1.7.1'!K239/1000000</f>
        <v>3.2857395939999998</v>
      </c>
      <c r="R242" s="90">
        <f>I242*'Table 1.7.1'!L239/1000000</f>
        <v>3.2868857889999998</v>
      </c>
      <c r="S242" s="34"/>
    </row>
    <row r="243" spans="1:19" ht="12.75" customHeight="1">
      <c r="A243" s="35" t="s">
        <v>260</v>
      </c>
      <c r="B243" s="30"/>
      <c r="C243" s="31">
        <v>231</v>
      </c>
      <c r="D243" s="32">
        <v>862</v>
      </c>
      <c r="E243" s="33">
        <v>22034.909</v>
      </c>
      <c r="F243" s="33">
        <v>24348.304</v>
      </c>
      <c r="G243" s="33">
        <v>26664.121999999999</v>
      </c>
      <c r="H243" s="33">
        <v>28057.485000000001</v>
      </c>
      <c r="I243" s="33">
        <v>28519.913</v>
      </c>
      <c r="J243" s="33">
        <f>E243*'Table 1.7.1'!D240/1000000</f>
        <v>177.60136653999999</v>
      </c>
      <c r="K243" s="33">
        <f>F243*'Table 1.7.1'!E240/1000000</f>
        <v>203.55182144</v>
      </c>
      <c r="L243" s="33">
        <f>G243*'Table 1.7.1'!F240/1000000</f>
        <v>260.50847193999999</v>
      </c>
      <c r="M243" s="33">
        <f>H243*'Table 1.7.1'!G240/1000000</f>
        <v>360.53868225000002</v>
      </c>
      <c r="N243" s="90">
        <f>E243*'Table 1.7.1'!H240/1000000</f>
        <v>7.5800086959999993</v>
      </c>
      <c r="O243" s="90">
        <f>F243*'Table 1.7.1'!I240/1000000</f>
        <v>11.492399488</v>
      </c>
      <c r="P243" s="90">
        <f>G243*'Table 1.7.1'!J240/1000000</f>
        <v>14.291969391999999</v>
      </c>
      <c r="Q243" s="90">
        <f>H243*'Table 1.7.1'!K240/1000000</f>
        <v>19.163262254999999</v>
      </c>
      <c r="R243" s="90">
        <f>I243*'Table 1.7.1'!L240/1000000</f>
        <v>21.019175881000002</v>
      </c>
      <c r="S243" s="34"/>
    </row>
    <row r="244" spans="1:19" s="28" customFormat="1" ht="18" customHeight="1">
      <c r="A244" s="110" t="s">
        <v>261</v>
      </c>
      <c r="B244" s="23"/>
      <c r="C244" s="24">
        <v>232</v>
      </c>
      <c r="D244" s="25"/>
      <c r="E244" s="26">
        <f>SUM(E245:E249)</f>
        <v>295749.13199999998</v>
      </c>
      <c r="F244" s="26">
        <f t="shared" ref="F244:R244" si="35">SUM(F245:F249)</f>
        <v>313288.97499999998</v>
      </c>
      <c r="G244" s="26">
        <f t="shared" si="35"/>
        <v>329231.16599999997</v>
      </c>
      <c r="H244" s="26">
        <f t="shared" si="35"/>
        <v>338445.06400000001</v>
      </c>
      <c r="I244" s="26">
        <f t="shared" si="35"/>
        <v>341490.33999999997</v>
      </c>
      <c r="J244" s="26">
        <f t="shared" si="35"/>
        <v>7924.2881356342268</v>
      </c>
      <c r="K244" s="26">
        <f t="shared" si="35"/>
        <v>10794.836933074846</v>
      </c>
      <c r="L244" s="26">
        <f t="shared" si="35"/>
        <v>13698.777433997766</v>
      </c>
      <c r="M244" s="26">
        <f t="shared" si="35"/>
        <v>15567.920364808171</v>
      </c>
      <c r="N244" s="85">
        <f t="shared" si="35"/>
        <v>1058.7157361327668</v>
      </c>
      <c r="O244" s="85">
        <f t="shared" si="35"/>
        <v>1406.2230289605495</v>
      </c>
      <c r="P244" s="85">
        <f t="shared" si="35"/>
        <v>1964.5118276490175</v>
      </c>
      <c r="Q244" s="85">
        <f t="shared" si="35"/>
        <v>2314.5044708410369</v>
      </c>
      <c r="R244" s="85">
        <f t="shared" si="35"/>
        <v>2422.0177670699641</v>
      </c>
      <c r="S244" s="27"/>
    </row>
    <row r="245" spans="1:19" s="59" customFormat="1" ht="12.75" customHeight="1">
      <c r="A245" s="52" t="s">
        <v>262</v>
      </c>
      <c r="B245" s="53"/>
      <c r="C245" s="54">
        <v>233</v>
      </c>
      <c r="D245" s="55">
        <v>60</v>
      </c>
      <c r="E245" s="56">
        <v>61.405000000000001</v>
      </c>
      <c r="F245" s="56">
        <v>62.834000000000003</v>
      </c>
      <c r="G245" s="56">
        <v>64.13</v>
      </c>
      <c r="H245" s="56">
        <v>64.656999999999996</v>
      </c>
      <c r="I245" s="56">
        <v>64.802000000000007</v>
      </c>
      <c r="J245" s="56">
        <f>E245*'Table 1.7.1'!D242/1000000</f>
        <v>2.6105602555970151</v>
      </c>
      <c r="K245" s="56">
        <f>F245*'Table 1.7.1'!E242/1000000</f>
        <v>3.5535557690298507</v>
      </c>
      <c r="L245" s="56">
        <f>G245*'Table 1.7.1'!F242/1000000</f>
        <v>4.6332249962686562</v>
      </c>
      <c r="M245" s="56">
        <f>H245*'Table 1.7.1'!G242/1000000</f>
        <v>5.092896785820896</v>
      </c>
      <c r="N245" s="105">
        <f>E245*'Table 1.7.1'!H242/1000000</f>
        <v>0.17950938362873134</v>
      </c>
      <c r="O245" s="105">
        <f>F245*'Table 1.7.1'!I242/1000000</f>
        <v>0.25033311777985073</v>
      </c>
      <c r="P245" s="105">
        <f>G245*'Table 1.7.1'!J242/1000000</f>
        <v>0.37550866847014924</v>
      </c>
      <c r="Q245" s="105">
        <f>H245*'Table 1.7.1'!K242/1000000</f>
        <v>0.45279562483208952</v>
      </c>
      <c r="R245" s="105">
        <f>I245*'Table 1.7.1'!L242/1000000</f>
        <v>0.5017781075000064</v>
      </c>
      <c r="S245" s="58"/>
    </row>
    <row r="246" spans="1:19" s="43" customFormat="1" ht="12.75" customHeight="1">
      <c r="A246" s="36" t="s">
        <v>263</v>
      </c>
      <c r="B246" s="37"/>
      <c r="C246" s="38">
        <v>234</v>
      </c>
      <c r="D246" s="39">
        <v>124</v>
      </c>
      <c r="E246" s="40">
        <v>29302.092000000001</v>
      </c>
      <c r="F246" s="40">
        <v>30667.365000000002</v>
      </c>
      <c r="G246" s="40">
        <v>32283.413</v>
      </c>
      <c r="H246" s="40">
        <v>33327.953999999998</v>
      </c>
      <c r="I246" s="40">
        <v>33675.447999999997</v>
      </c>
      <c r="J246" s="40">
        <f>E246*'Table 1.7.1'!D243/1000000</f>
        <v>641.71581480000009</v>
      </c>
      <c r="K246" s="40">
        <f>F246*'Table 1.7.1'!E243/1000000</f>
        <v>848.56598955000004</v>
      </c>
      <c r="L246" s="40">
        <f>G246*'Table 1.7.1'!F243/1000000</f>
        <v>1109.90373894</v>
      </c>
      <c r="M246" s="40">
        <f>H246*'Table 1.7.1'!G243/1000000</f>
        <v>1290.1250993399999</v>
      </c>
      <c r="N246" s="97">
        <f>E246*'Table 1.7.1'!H243/1000000</f>
        <v>60.245101152000004</v>
      </c>
      <c r="O246" s="97">
        <f>F246*'Table 1.7.1'!I243/1000000</f>
        <v>77.251092435000004</v>
      </c>
      <c r="P246" s="97">
        <f>G246*'Table 1.7.1'!J243/1000000</f>
        <v>106.147861944</v>
      </c>
      <c r="Q246" s="97">
        <f>H246*'Table 1.7.1'!K243/1000000</f>
        <v>128.87919811799998</v>
      </c>
      <c r="R246" s="97">
        <f>I246*'Table 1.7.1'!L243/1000000</f>
        <v>141.30217980800001</v>
      </c>
      <c r="S246" s="41"/>
    </row>
    <row r="247" spans="1:19" s="59" customFormat="1" ht="12.75" customHeight="1">
      <c r="A247" s="52" t="s">
        <v>264</v>
      </c>
      <c r="B247" s="53"/>
      <c r="C247" s="54">
        <v>235</v>
      </c>
      <c r="D247" s="55">
        <v>304</v>
      </c>
      <c r="E247" s="56">
        <v>55.616999999999997</v>
      </c>
      <c r="F247" s="56">
        <v>56.195999999999998</v>
      </c>
      <c r="G247" s="56">
        <v>57.19</v>
      </c>
      <c r="H247" s="56">
        <v>57.317</v>
      </c>
      <c r="I247" s="56">
        <v>57.304000000000002</v>
      </c>
      <c r="J247" s="56">
        <f>E247*'Table 1.7.1'!D244/1000000</f>
        <v>1.3015639667835615</v>
      </c>
      <c r="K247" s="56">
        <f>F247*'Table 1.7.1'!E244/1000000</f>
        <v>1.6306025351671232</v>
      </c>
      <c r="L247" s="56">
        <f>G247*'Table 1.7.1'!F244/1000000</f>
        <v>1.980513829479452</v>
      </c>
      <c r="M247" s="56">
        <f>H247*'Table 1.7.1'!G244/1000000</f>
        <v>2.2118094817890408</v>
      </c>
      <c r="N247" s="105">
        <f>E247*'Table 1.7.1'!H244/1000000</f>
        <v>0.10642401327698629</v>
      </c>
      <c r="O247" s="105">
        <f>F247*'Table 1.7.1'!I244/1000000</f>
        <v>0.13734735032219178</v>
      </c>
      <c r="P247" s="105">
        <f>G247*'Table 1.7.1'!J244/1000000</f>
        <v>0.18499692718356167</v>
      </c>
      <c r="Q247" s="105">
        <f>H247*'Table 1.7.1'!K244/1000000</f>
        <v>0.22477594893534245</v>
      </c>
      <c r="R247" s="105">
        <f>I247*'Table 1.7.1'!L244/1000000</f>
        <v>0.24847800668315276</v>
      </c>
      <c r="S247" s="58"/>
    </row>
    <row r="248" spans="1:19" s="59" customFormat="1" ht="12.75" customHeight="1">
      <c r="A248" s="52" t="s">
        <v>265</v>
      </c>
      <c r="B248" s="53"/>
      <c r="C248" s="54">
        <v>236</v>
      </c>
      <c r="D248" s="55">
        <v>666</v>
      </c>
      <c r="E248" s="56">
        <v>6.3010000000000002</v>
      </c>
      <c r="F248" s="56">
        <v>6.27</v>
      </c>
      <c r="G248" s="56">
        <v>6.1369999999999996</v>
      </c>
      <c r="H248" s="56">
        <v>6.0720000000000001</v>
      </c>
      <c r="I248" s="56">
        <v>6.0570000000000004</v>
      </c>
      <c r="J248" s="56">
        <f>E248*'Table 1.7.1'!D245/1000000</f>
        <v>3.3011001847063168E-2</v>
      </c>
      <c r="K248" s="56">
        <f>F248*'Table 1.7.1'!E245/1000000</f>
        <v>4.1636320650166238E-2</v>
      </c>
      <c r="L248" s="56">
        <f>G248*'Table 1.7.1'!F245/1000000</f>
        <v>4.7608792020687109E-2</v>
      </c>
      <c r="M248" s="56">
        <f>H248*'Table 1.7.1'!G245/1000000</f>
        <v>5.22546405615072E-2</v>
      </c>
      <c r="N248" s="105">
        <f>E248*'Table 1.7.1'!H245/1000000</f>
        <v>3.4102678611008502E-3</v>
      </c>
      <c r="O248" s="105">
        <f>F248*'Table 1.7.1'!I245/1000000</f>
        <v>4.1101274473586994E-3</v>
      </c>
      <c r="P248" s="105">
        <f>G248*'Table 1.7.1'!J245/1000000</f>
        <v>5.2274453638714441E-3</v>
      </c>
      <c r="Q248" s="105">
        <f>H248*'Table 1.7.1'!K245/1000000</f>
        <v>6.0466532693018099E-3</v>
      </c>
      <c r="R248" s="105">
        <f>I248*'Table 1.7.1'!L245/1000000</f>
        <v>6.6692577810950641E-3</v>
      </c>
      <c r="S248" s="58"/>
    </row>
    <row r="249" spans="1:19" ht="12.75" customHeight="1">
      <c r="A249" s="35" t="s">
        <v>266</v>
      </c>
      <c r="B249" s="30"/>
      <c r="C249" s="31">
        <v>237</v>
      </c>
      <c r="D249" s="32">
        <v>840</v>
      </c>
      <c r="E249" s="33">
        <v>266323.717</v>
      </c>
      <c r="F249" s="33">
        <v>282496.31</v>
      </c>
      <c r="G249" s="33">
        <v>296820.29599999997</v>
      </c>
      <c r="H249" s="33">
        <v>304989.06400000001</v>
      </c>
      <c r="I249" s="33">
        <v>307686.72899999999</v>
      </c>
      <c r="J249" s="33">
        <f>E249*'Table 1.7.1'!D246/1000000</f>
        <v>7278.6271856099993</v>
      </c>
      <c r="K249" s="33">
        <f>F249*'Table 1.7.1'!E246/1000000</f>
        <v>9941.0451488999988</v>
      </c>
      <c r="L249" s="33">
        <f>G249*'Table 1.7.1'!F246/1000000</f>
        <v>12582.212347439998</v>
      </c>
      <c r="M249" s="33">
        <f>H249*'Table 1.7.1'!G246/1000000</f>
        <v>14270.438304560001</v>
      </c>
      <c r="N249" s="90">
        <f>E249*'Table 1.7.1'!H246/1000000</f>
        <v>998.18129131599994</v>
      </c>
      <c r="O249" s="90">
        <f>F249*'Table 1.7.1'!I246/1000000</f>
        <v>1328.5801459300001</v>
      </c>
      <c r="P249" s="90">
        <f>G249*'Table 1.7.1'!J246/1000000</f>
        <v>1857.7982326639999</v>
      </c>
      <c r="Q249" s="90">
        <f>H249*'Table 1.7.1'!K246/1000000</f>
        <v>2184.9416544960004</v>
      </c>
      <c r="R249" s="90">
        <f>I249*'Table 1.7.1'!L246/1000000</f>
        <v>2279.9586618899998</v>
      </c>
      <c r="S249" s="34"/>
    </row>
    <row r="250" spans="1:19" s="28" customFormat="1" ht="18" customHeight="1">
      <c r="A250" s="110" t="s">
        <v>267</v>
      </c>
      <c r="B250" s="23"/>
      <c r="C250" s="24">
        <v>238</v>
      </c>
      <c r="D250" s="25"/>
      <c r="E250" s="26">
        <f>E251+E254+E260+E268</f>
        <v>29044.205000000002</v>
      </c>
      <c r="F250" s="26">
        <f t="shared" ref="F250:R250" si="36">F251+F254+F260+F268</f>
        <v>31129.692999999996</v>
      </c>
      <c r="G250" s="26">
        <f t="shared" si="36"/>
        <v>33532.326000000001</v>
      </c>
      <c r="H250" s="26">
        <f t="shared" si="36"/>
        <v>35355.969000000005</v>
      </c>
      <c r="I250" s="26">
        <f t="shared" si="36"/>
        <v>35984.487999999998</v>
      </c>
      <c r="J250" s="26">
        <f t="shared" si="36"/>
        <v>458.99357948206</v>
      </c>
      <c r="K250" s="26">
        <f t="shared" si="36"/>
        <v>611.14728822191944</v>
      </c>
      <c r="L250" s="26">
        <f t="shared" si="36"/>
        <v>796.19008981211698</v>
      </c>
      <c r="M250" s="26">
        <f t="shared" si="36"/>
        <v>945.38027120129084</v>
      </c>
      <c r="N250" s="85">
        <f t="shared" si="36"/>
        <v>34.708358409844692</v>
      </c>
      <c r="O250" s="85">
        <f t="shared" si="36"/>
        <v>50.905520087165549</v>
      </c>
      <c r="P250" s="85">
        <f t="shared" si="36"/>
        <v>71.93515728929836</v>
      </c>
      <c r="Q250" s="85">
        <f t="shared" si="36"/>
        <v>86.09111645168089</v>
      </c>
      <c r="R250" s="85">
        <f t="shared" si="36"/>
        <v>88.16782997843093</v>
      </c>
      <c r="S250" s="27"/>
    </row>
    <row r="251" spans="1:19" s="28" customFormat="1" ht="15" customHeight="1">
      <c r="A251" s="86" t="s">
        <v>268</v>
      </c>
      <c r="B251" s="23"/>
      <c r="C251" s="24">
        <v>239</v>
      </c>
      <c r="D251" s="25"/>
      <c r="E251" s="26">
        <f>E252+E253</f>
        <v>21793.476000000002</v>
      </c>
      <c r="F251" s="26">
        <f t="shared" ref="F251:R251" si="37">F252+F253</f>
        <v>23022.382999999998</v>
      </c>
      <c r="G251" s="26">
        <f t="shared" si="37"/>
        <v>24537.637000000002</v>
      </c>
      <c r="H251" s="26">
        <f t="shared" si="37"/>
        <v>25791.626</v>
      </c>
      <c r="I251" s="26">
        <f t="shared" si="37"/>
        <v>26224.928</v>
      </c>
      <c r="J251" s="26">
        <f t="shared" si="37"/>
        <v>437.88781752</v>
      </c>
      <c r="K251" s="26">
        <f t="shared" si="37"/>
        <v>586.53525058999992</v>
      </c>
      <c r="L251" s="26">
        <f t="shared" si="37"/>
        <v>765.67372301000012</v>
      </c>
      <c r="M251" s="26">
        <f t="shared" si="37"/>
        <v>909.19047004999993</v>
      </c>
      <c r="N251" s="85">
        <f t="shared" si="37"/>
        <v>33.699094332000001</v>
      </c>
      <c r="O251" s="85">
        <f t="shared" si="37"/>
        <v>49.641708917999999</v>
      </c>
      <c r="P251" s="85">
        <f t="shared" si="37"/>
        <v>69.872742298000006</v>
      </c>
      <c r="Q251" s="85">
        <f t="shared" si="37"/>
        <v>83.751577100000006</v>
      </c>
      <c r="R251" s="85">
        <f t="shared" si="37"/>
        <v>85.58041433599999</v>
      </c>
      <c r="S251" s="27"/>
    </row>
    <row r="252" spans="1:19" s="51" customFormat="1" ht="12.75" customHeight="1">
      <c r="A252" s="44" t="s">
        <v>269</v>
      </c>
      <c r="B252" s="45"/>
      <c r="C252" s="46">
        <v>240</v>
      </c>
      <c r="D252" s="47">
        <v>36</v>
      </c>
      <c r="E252" s="48">
        <v>18118.416000000001</v>
      </c>
      <c r="F252" s="48">
        <v>19164.350999999999</v>
      </c>
      <c r="G252" s="48">
        <v>20403.52</v>
      </c>
      <c r="H252" s="48">
        <v>21513.816999999999</v>
      </c>
      <c r="I252" s="48">
        <v>21902.3</v>
      </c>
      <c r="J252" s="48">
        <f>E252*'Table 1.7.1'!D249/1000000</f>
        <v>378.13134192000001</v>
      </c>
      <c r="K252" s="48">
        <f>F252*'Table 1.7.1'!E249/1000000</f>
        <v>511.49652818999994</v>
      </c>
      <c r="L252" s="48">
        <f>G252*'Table 1.7.1'!F249/1000000</f>
        <v>670.05159680000008</v>
      </c>
      <c r="M252" s="48">
        <f>H252*'Table 1.7.1'!G249/1000000</f>
        <v>801.38968324999996</v>
      </c>
      <c r="N252" s="98">
        <f>E252*'Table 1.7.1'!H249/1000000</f>
        <v>29.116294512000003</v>
      </c>
      <c r="O252" s="98">
        <f>F252*'Table 1.7.1'!I249/1000000</f>
        <v>43.426419365999998</v>
      </c>
      <c r="P252" s="98">
        <f>G252*'Table 1.7.1'!J249/1000000</f>
        <v>60.802489600000001</v>
      </c>
      <c r="Q252" s="98">
        <f>H252*'Table 1.7.1'!K249/1000000</f>
        <v>72.393994204999998</v>
      </c>
      <c r="R252" s="98">
        <f>I252*'Table 1.7.1'!L249/1000000</f>
        <v>74.073578599999991</v>
      </c>
      <c r="S252" s="50"/>
    </row>
    <row r="253" spans="1:19" s="51" customFormat="1" ht="12.75" customHeight="1">
      <c r="A253" s="44" t="s">
        <v>270</v>
      </c>
      <c r="B253" s="45"/>
      <c r="C253" s="46">
        <v>241</v>
      </c>
      <c r="D253" s="47">
        <v>554</v>
      </c>
      <c r="E253" s="48">
        <v>3675.06</v>
      </c>
      <c r="F253" s="48">
        <v>3858.0320000000002</v>
      </c>
      <c r="G253" s="48">
        <v>4134.1170000000002</v>
      </c>
      <c r="H253" s="48">
        <v>4277.8090000000002</v>
      </c>
      <c r="I253" s="48">
        <v>4322.6279999999997</v>
      </c>
      <c r="J253" s="48">
        <f>E253*'Table 1.7.1'!D250/1000000</f>
        <v>59.756475600000002</v>
      </c>
      <c r="K253" s="48">
        <f>F253*'Table 1.7.1'!E250/1000000</f>
        <v>75.038722400000012</v>
      </c>
      <c r="L253" s="48">
        <f>G253*'Table 1.7.1'!F250/1000000</f>
        <v>95.622126210000005</v>
      </c>
      <c r="M253" s="48">
        <f>H253*'Table 1.7.1'!G250/1000000</f>
        <v>107.80078680000001</v>
      </c>
      <c r="N253" s="98">
        <f>E253*'Table 1.7.1'!H250/1000000</f>
        <v>4.58279982</v>
      </c>
      <c r="O253" s="98">
        <f>F253*'Table 1.7.1'!I250/1000000</f>
        <v>6.2152895519999998</v>
      </c>
      <c r="P253" s="98">
        <f>G253*'Table 1.7.1'!J250/1000000</f>
        <v>9.0702526980000009</v>
      </c>
      <c r="Q253" s="98">
        <f>H253*'Table 1.7.1'!K250/1000000</f>
        <v>11.357582895000002</v>
      </c>
      <c r="R253" s="98">
        <f>I253*'Table 1.7.1'!L250/1000000</f>
        <v>11.506835735999999</v>
      </c>
      <c r="S253" s="50"/>
    </row>
    <row r="254" spans="1:19" s="28" customFormat="1" ht="15" customHeight="1">
      <c r="A254" s="86" t="s">
        <v>271</v>
      </c>
      <c r="B254" s="23"/>
      <c r="C254" s="24">
        <v>242</v>
      </c>
      <c r="D254" s="25"/>
      <c r="E254" s="26">
        <f>SUM(E255:E259)</f>
        <v>6206.6909999999998</v>
      </c>
      <c r="F254" s="26">
        <f t="shared" ref="F254:R254" si="38">SUM(F255:F259)</f>
        <v>6996.3129999999992</v>
      </c>
      <c r="G254" s="26">
        <f t="shared" si="38"/>
        <v>7830.0450000000001</v>
      </c>
      <c r="H254" s="26">
        <f t="shared" si="38"/>
        <v>8374.0919999999987</v>
      </c>
      <c r="I254" s="26">
        <f t="shared" si="38"/>
        <v>8560.4989999999998</v>
      </c>
      <c r="J254" s="26">
        <f t="shared" si="38"/>
        <v>14.618860172549018</v>
      </c>
      <c r="K254" s="26">
        <f t="shared" si="38"/>
        <v>16.268679681176469</v>
      </c>
      <c r="L254" s="26">
        <f t="shared" si="38"/>
        <v>19.506632047254904</v>
      </c>
      <c r="M254" s="26">
        <f t="shared" si="38"/>
        <v>23.713825796194708</v>
      </c>
      <c r="N254" s="85">
        <f t="shared" si="38"/>
        <v>0.48978768457667182</v>
      </c>
      <c r="O254" s="85">
        <f t="shared" si="38"/>
        <v>0.66230593767410129</v>
      </c>
      <c r="P254" s="85">
        <f t="shared" si="38"/>
        <v>0.87408713098197766</v>
      </c>
      <c r="Q254" s="85">
        <f t="shared" si="38"/>
        <v>0.91323974791257134</v>
      </c>
      <c r="R254" s="85">
        <f t="shared" si="38"/>
        <v>1.0040285330673571</v>
      </c>
      <c r="S254" s="27"/>
    </row>
    <row r="255" spans="1:19" ht="12.75" customHeight="1">
      <c r="A255" s="35" t="s">
        <v>272</v>
      </c>
      <c r="B255" s="30"/>
      <c r="C255" s="31">
        <v>243</v>
      </c>
      <c r="D255" s="32">
        <v>242</v>
      </c>
      <c r="E255" s="33">
        <v>775.65099999999995</v>
      </c>
      <c r="F255" s="33">
        <v>811.71799999999996</v>
      </c>
      <c r="G255" s="33">
        <v>822.553</v>
      </c>
      <c r="H255" s="33">
        <v>843.65099999999995</v>
      </c>
      <c r="I255" s="33">
        <v>852.32299999999998</v>
      </c>
      <c r="J255" s="33">
        <f>E255*'Table 1.7.1'!D252/1000000</f>
        <v>2.2571444099999995</v>
      </c>
      <c r="K255" s="33">
        <f>F255*'Table 1.7.1'!E252/1000000</f>
        <v>2.8410129999999998</v>
      </c>
      <c r="L255" s="33">
        <f>G255*'Table 1.7.1'!F252/1000000</f>
        <v>3.5287523700000003</v>
      </c>
      <c r="M255" s="33">
        <f>H255*'Table 1.7.1'!G252/1000000</f>
        <v>3.64457232</v>
      </c>
      <c r="N255" s="90">
        <f>E255*'Table 1.7.1'!H252/1000000</f>
        <v>7.0584240999999992E-2</v>
      </c>
      <c r="O255" s="90">
        <f>F255*'Table 1.7.1'!I252/1000000</f>
        <v>0.107146776</v>
      </c>
      <c r="P255" s="90">
        <f>G255*'Table 1.7.1'!J252/1000000</f>
        <v>0.12667316200000001</v>
      </c>
      <c r="Q255" s="90">
        <f>H255*'Table 1.7.1'!K252/1000000</f>
        <v>0.13667146199999999</v>
      </c>
      <c r="R255" s="90">
        <f>I255*'Table 1.7.1'!L252/1000000</f>
        <v>0.138076326</v>
      </c>
      <c r="S255" s="34"/>
    </row>
    <row r="256" spans="1:19" ht="12.75" customHeight="1">
      <c r="A256" s="35" t="s">
        <v>273</v>
      </c>
      <c r="B256" s="30"/>
      <c r="C256" s="31">
        <v>244</v>
      </c>
      <c r="D256" s="32">
        <v>540</v>
      </c>
      <c r="E256" s="33">
        <v>190.756</v>
      </c>
      <c r="F256" s="33">
        <v>211.965</v>
      </c>
      <c r="G256" s="33">
        <v>231.08</v>
      </c>
      <c r="H256" s="33">
        <v>242.911</v>
      </c>
      <c r="I256" s="33">
        <v>246.9</v>
      </c>
      <c r="J256" s="33">
        <f>E256*'Table 1.7.1'!D253/1000000</f>
        <v>3.2353713725490194</v>
      </c>
      <c r="K256" s="33">
        <f>F256*'Table 1.7.1'!E253/1000000</f>
        <v>3.3665029411764702</v>
      </c>
      <c r="L256" s="33">
        <f>G256*'Table 1.7.1'!F253/1000000</f>
        <v>3.8966431372549026</v>
      </c>
      <c r="M256" s="33">
        <f>H256*'Table 1.7.1'!G253/1000000</f>
        <v>4.8344051960784311</v>
      </c>
      <c r="N256" s="90">
        <f>E256*'Table 1.7.1'!H253/1000000</f>
        <v>0.10839730557667181</v>
      </c>
      <c r="O256" s="90">
        <f>F256*'Table 1.7.1'!I253/1000000</f>
        <v>0.13705198767410146</v>
      </c>
      <c r="P256" s="90">
        <f>G256*'Table 1.7.1'!J253/1000000</f>
        <v>0.17460756998197774</v>
      </c>
      <c r="Q256" s="90">
        <f>H256*'Table 1.7.1'!K253/1000000</f>
        <v>0.18617708591257129</v>
      </c>
      <c r="R256" s="90">
        <f>I256*'Table 1.7.1'!L253/1000000</f>
        <v>0.20923617106735709</v>
      </c>
      <c r="S256" s="34"/>
    </row>
    <row r="257" spans="1:19" ht="12.75" customHeight="1">
      <c r="A257" s="35" t="s">
        <v>274</v>
      </c>
      <c r="B257" s="30"/>
      <c r="C257" s="31">
        <v>245</v>
      </c>
      <c r="D257" s="32">
        <v>598</v>
      </c>
      <c r="E257" s="33">
        <v>4715.6170000000002</v>
      </c>
      <c r="F257" s="33">
        <v>5378.8239999999996</v>
      </c>
      <c r="G257" s="33">
        <v>6095.4369999999999</v>
      </c>
      <c r="H257" s="33">
        <v>6549.268</v>
      </c>
      <c r="I257" s="33">
        <v>6703.3609999999999</v>
      </c>
      <c r="J257" s="33">
        <f>E257*'Table 1.7.1'!D254/1000000</f>
        <v>8.1580174099999994</v>
      </c>
      <c r="K257" s="33">
        <f>F257*'Table 1.7.1'!E254/1000000</f>
        <v>8.7136948799999985</v>
      </c>
      <c r="L257" s="33">
        <f>G257*'Table 1.7.1'!F254/1000000</f>
        <v>10.48415164</v>
      </c>
      <c r="M257" s="33">
        <f>H257*'Table 1.7.1'!G254/1000000</f>
        <v>13.295014040000002</v>
      </c>
      <c r="N257" s="90">
        <f>E257*'Table 1.7.1'!H254/1000000</f>
        <v>0.27350578600000003</v>
      </c>
      <c r="O257" s="90">
        <f>F257*'Table 1.7.1'!I254/1000000</f>
        <v>0.36576003199999996</v>
      </c>
      <c r="P257" s="90">
        <f>G257*'Table 1.7.1'!J254/1000000</f>
        <v>0.49982583399999997</v>
      </c>
      <c r="Q257" s="90">
        <f>H257*'Table 1.7.1'!K254/1000000</f>
        <v>0.484645832</v>
      </c>
      <c r="R257" s="90">
        <f>I257*'Table 1.7.1'!L254/1000000</f>
        <v>0.54297224100000008</v>
      </c>
      <c r="S257" s="34"/>
    </row>
    <row r="258" spans="1:19" s="67" customFormat="1" ht="12.75" customHeight="1">
      <c r="A258" s="60" t="s">
        <v>275</v>
      </c>
      <c r="B258" s="61"/>
      <c r="C258" s="62">
        <v>246</v>
      </c>
      <c r="D258" s="63">
        <v>90</v>
      </c>
      <c r="E258" s="64">
        <v>356.404</v>
      </c>
      <c r="F258" s="64">
        <v>408.73200000000003</v>
      </c>
      <c r="G258" s="64">
        <v>469.80500000000001</v>
      </c>
      <c r="H258" s="64">
        <v>510.221</v>
      </c>
      <c r="I258" s="64">
        <v>524.125</v>
      </c>
      <c r="J258" s="64">
        <f>E258*'Table 1.7.1'!D255/1000000</f>
        <v>0.52747792000000004</v>
      </c>
      <c r="K258" s="64">
        <f>F258*'Table 1.7.1'!E255/1000000</f>
        <v>0.80520204000000006</v>
      </c>
      <c r="L258" s="64">
        <f>G258*'Table 1.7.1'!F255/1000000</f>
        <v>0.9677983</v>
      </c>
      <c r="M258" s="64">
        <f>H258*'Table 1.7.1'!G255/1000000</f>
        <v>1.13779283</v>
      </c>
      <c r="N258" s="88">
        <f>E258*'Table 1.7.1'!H255/1000000</f>
        <v>2.3166259999999998E-2</v>
      </c>
      <c r="O258" s="88">
        <f>F258*'Table 1.7.1'!I255/1000000</f>
        <v>3.1063632000000001E-2</v>
      </c>
      <c r="P258" s="88">
        <f>G258*'Table 1.7.1'!J255/1000000</f>
        <v>4.9329524999999999E-2</v>
      </c>
      <c r="Q258" s="88">
        <f>H258*'Table 1.7.1'!K255/1000000</f>
        <v>7.2451381999999995E-2</v>
      </c>
      <c r="R258" s="88">
        <f>I258*'Table 1.7.1'!L255/1000000</f>
        <v>7.9142875000000001E-2</v>
      </c>
      <c r="S258" s="65"/>
    </row>
    <row r="259" spans="1:19" s="67" customFormat="1" ht="12.75" customHeight="1">
      <c r="A259" s="60" t="s">
        <v>276</v>
      </c>
      <c r="B259" s="61"/>
      <c r="C259" s="62">
        <v>247</v>
      </c>
      <c r="D259" s="63">
        <v>548</v>
      </c>
      <c r="E259" s="64">
        <v>168.26300000000001</v>
      </c>
      <c r="F259" s="64">
        <v>185.07400000000001</v>
      </c>
      <c r="G259" s="64">
        <v>211.17</v>
      </c>
      <c r="H259" s="64">
        <v>228.041</v>
      </c>
      <c r="I259" s="64">
        <v>233.79</v>
      </c>
      <c r="J259" s="64">
        <f>E259*'Table 1.7.1'!D256/1000000</f>
        <v>0.44084906000000001</v>
      </c>
      <c r="K259" s="64">
        <f>F259*'Table 1.7.1'!E256/1000000</f>
        <v>0.54226682000000004</v>
      </c>
      <c r="L259" s="64">
        <f>G259*'Table 1.7.1'!F256/1000000</f>
        <v>0.62928660000000003</v>
      </c>
      <c r="M259" s="95">
        <f>H259*'Table 1.7.1'!G256/1000000</f>
        <v>0.80204141011627905</v>
      </c>
      <c r="N259" s="88">
        <f>E259*'Table 1.7.1'!H256/1000000</f>
        <v>1.4134092000000001E-2</v>
      </c>
      <c r="O259" s="88">
        <f>F259*'Table 1.7.1'!I256/1000000</f>
        <v>2.1283510000000002E-2</v>
      </c>
      <c r="P259" s="88">
        <f>G259*'Table 1.7.1'!J256/1000000</f>
        <v>2.3651039999999998E-2</v>
      </c>
      <c r="Q259" s="88">
        <f>H259*'Table 1.7.1'!K256/1000000</f>
        <v>3.3293985999999998E-2</v>
      </c>
      <c r="R259" s="88">
        <f>I259*'Table 1.7.1'!L256/1000000</f>
        <v>3.460092E-2</v>
      </c>
      <c r="S259" s="65"/>
    </row>
    <row r="260" spans="1:19" s="28" customFormat="1" ht="15" customHeight="1">
      <c r="A260" s="86" t="s">
        <v>277</v>
      </c>
      <c r="B260" s="23"/>
      <c r="C260" s="24">
        <v>248</v>
      </c>
      <c r="D260" s="25"/>
      <c r="E260" s="26">
        <f>SUM(E261:E267)</f>
        <v>465.78900000000004</v>
      </c>
      <c r="F260" s="26">
        <f t="shared" ref="F260:R260" si="39">SUM(F261:F267)</f>
        <v>496.05</v>
      </c>
      <c r="G260" s="26">
        <f t="shared" si="39"/>
        <v>519.40999999999985</v>
      </c>
      <c r="H260" s="26">
        <f t="shared" si="39"/>
        <v>528.43200000000002</v>
      </c>
      <c r="I260" s="26">
        <f t="shared" si="39"/>
        <v>531.83699999999999</v>
      </c>
      <c r="J260" s="26">
        <f t="shared" si="39"/>
        <v>3.233909659577598</v>
      </c>
      <c r="K260" s="26">
        <f t="shared" si="39"/>
        <v>3.7885709903974569</v>
      </c>
      <c r="L260" s="26">
        <f t="shared" si="39"/>
        <v>4.4691367697521098</v>
      </c>
      <c r="M260" s="26">
        <f t="shared" si="39"/>
        <v>4.6807367812590428</v>
      </c>
      <c r="N260" s="85">
        <f t="shared" si="39"/>
        <v>0.27608804193090031</v>
      </c>
      <c r="O260" s="85">
        <f t="shared" si="39"/>
        <v>0.28623906912791075</v>
      </c>
      <c r="P260" s="85">
        <f t="shared" si="39"/>
        <v>0.50135908113885697</v>
      </c>
      <c r="Q260" s="85">
        <f t="shared" si="39"/>
        <v>0.55903986208819423</v>
      </c>
      <c r="R260" s="85">
        <f t="shared" si="39"/>
        <v>0.60783256379473216</v>
      </c>
      <c r="S260" s="27"/>
    </row>
    <row r="261" spans="1:19" ht="12.75" customHeight="1">
      <c r="A261" s="35" t="s">
        <v>278</v>
      </c>
      <c r="B261" s="30"/>
      <c r="C261" s="31">
        <v>249</v>
      </c>
      <c r="D261" s="32">
        <v>316</v>
      </c>
      <c r="E261" s="33">
        <v>145.559</v>
      </c>
      <c r="F261" s="33">
        <v>155.14699999999999</v>
      </c>
      <c r="G261" s="33">
        <v>168.565</v>
      </c>
      <c r="H261" s="33">
        <v>175.53800000000001</v>
      </c>
      <c r="I261" s="33">
        <v>177.70699999999999</v>
      </c>
      <c r="J261" s="33">
        <f>E261*'Table 1.7.1'!D258/1000000</f>
        <v>1.8321148580441637</v>
      </c>
      <c r="K261" s="33">
        <f>F261*'Table 1.7.1'!E258/1000000</f>
        <v>2.0775994164037854</v>
      </c>
      <c r="L261" s="93">
        <f>G261*'Table 1.7.1'!F258/1000000</f>
        <v>2.5284749999999998</v>
      </c>
      <c r="M261" s="93">
        <f>H261*'Table 1.7.1'!G258/1000000</f>
        <v>2.7161321451104103</v>
      </c>
      <c r="N261" s="90">
        <f>E261*'Table 1.7.1'!H258/1000000</f>
        <v>0.15083953154574131</v>
      </c>
      <c r="O261" s="90">
        <f>F261*'Table 1.7.1'!I258/1000000</f>
        <v>0.15269988643533122</v>
      </c>
      <c r="P261" s="90">
        <f>G261*'Table 1.7.1'!J258/1000000</f>
        <v>0.29512168769716085</v>
      </c>
      <c r="Q261" s="90">
        <f>H261*'Table 1.7.1'!K258/1000000</f>
        <v>0.33723230914826496</v>
      </c>
      <c r="R261" s="90">
        <f>I261*'Table 1.7.1'!L258/1000000</f>
        <v>0.37748456058096241</v>
      </c>
      <c r="S261" s="34"/>
    </row>
    <row r="262" spans="1:19" s="67" customFormat="1" ht="12.75" customHeight="1">
      <c r="A262" s="60" t="s">
        <v>279</v>
      </c>
      <c r="B262" s="61"/>
      <c r="C262" s="62">
        <v>250</v>
      </c>
      <c r="D262" s="63">
        <v>296</v>
      </c>
      <c r="E262" s="64">
        <v>77.248000000000005</v>
      </c>
      <c r="F262" s="64">
        <v>84.01</v>
      </c>
      <c r="G262" s="64">
        <v>91.988</v>
      </c>
      <c r="H262" s="64">
        <v>96.531999999999996</v>
      </c>
      <c r="I262" s="64">
        <v>98.027000000000001</v>
      </c>
      <c r="J262" s="65">
        <f>E262*'Table 1.7.1'!D259/1000000</f>
        <v>0.18153280000000002</v>
      </c>
      <c r="K262" s="65">
        <f>F262*'Table 1.7.1'!E259/1000000</f>
        <v>0.26043100000000002</v>
      </c>
      <c r="L262" s="65">
        <f>G262*'Table 1.7.1'!F259/1000000</f>
        <v>0.31735859999999999</v>
      </c>
      <c r="M262" s="65">
        <f>H262*'Table 1.7.1'!G259/1000000</f>
        <v>0.34944583999999995</v>
      </c>
      <c r="N262" s="88">
        <f>E262*'Table 1.7.1'!H259/1000000</f>
        <v>8.2655360000000004E-3</v>
      </c>
      <c r="O262" s="88">
        <f>F262*'Table 1.7.1'!I259/1000000</f>
        <v>1.3357590000000001E-2</v>
      </c>
      <c r="P262" s="88">
        <f>G262*'Table 1.7.1'!J259/1000000</f>
        <v>2.1985132000000001E-2</v>
      </c>
      <c r="Q262" s="88">
        <f>H262*'Table 1.7.1'!K259/1000000</f>
        <v>2.8959599999999999E-2</v>
      </c>
      <c r="R262" s="88">
        <f>I262*'Table 1.7.1'!L259/1000000</f>
        <v>2.9015992000000001E-2</v>
      </c>
      <c r="S262" s="65"/>
    </row>
    <row r="263" spans="1:19" ht="12.75" customHeight="1">
      <c r="A263" s="35" t="s">
        <v>280</v>
      </c>
      <c r="B263" s="30"/>
      <c r="C263" s="31">
        <v>251</v>
      </c>
      <c r="D263" s="32">
        <v>584</v>
      </c>
      <c r="E263" s="33">
        <v>51.008000000000003</v>
      </c>
      <c r="F263" s="33">
        <v>52.145000000000003</v>
      </c>
      <c r="G263" s="33">
        <v>52.036999999999999</v>
      </c>
      <c r="H263" s="33">
        <v>52.88</v>
      </c>
      <c r="I263" s="33">
        <v>53.396000000000001</v>
      </c>
      <c r="J263" s="111">
        <f>E263*'Table 1.7.1'!D260/1000000</f>
        <v>0.10373186544342508</v>
      </c>
      <c r="K263" s="111">
        <f>F263*'Table 1.7.1'!E260/1000000</f>
        <v>0.11282136850152906</v>
      </c>
      <c r="L263" s="111">
        <f>G263*'Table 1.7.1'!F260/1000000</f>
        <v>0.12611413608562691</v>
      </c>
      <c r="M263" s="111">
        <f>H263*'Table 1.7.1'!G260/1000000</f>
        <v>0.13220000000000001</v>
      </c>
      <c r="N263" s="90">
        <f>E263*'Table 1.7.1'!H260/1000000</f>
        <v>1.4180224E-2</v>
      </c>
      <c r="O263" s="90">
        <f>F263*'Table 1.7.1'!I260/1000000</f>
        <v>1.5591355000000001E-2</v>
      </c>
      <c r="P263" s="90">
        <f>G263*'Table 1.7.1'!J260/1000000</f>
        <v>1.2697028000000001E-2</v>
      </c>
      <c r="Q263" s="90">
        <f>H263*'Table 1.7.1'!K260/1000000</f>
        <v>1.3378640000000001E-2</v>
      </c>
      <c r="R263" s="90">
        <f>I263*'Table 1.7.1'!L260/1000000</f>
        <v>1.60188E-2</v>
      </c>
      <c r="S263" s="34"/>
    </row>
    <row r="264" spans="1:19" ht="12.75" customHeight="1">
      <c r="A264" s="35" t="s">
        <v>281</v>
      </c>
      <c r="B264" s="30"/>
      <c r="C264" s="31">
        <v>252</v>
      </c>
      <c r="D264" s="32">
        <v>583</v>
      </c>
      <c r="E264" s="33">
        <v>107.233</v>
      </c>
      <c r="F264" s="33">
        <v>107.10299999999999</v>
      </c>
      <c r="G264" s="33">
        <v>109.419</v>
      </c>
      <c r="H264" s="33">
        <v>110.367</v>
      </c>
      <c r="I264" s="33">
        <v>110.676</v>
      </c>
      <c r="J264" s="34">
        <f>E264*'Table 1.7.1'!D261/1000000</f>
        <v>0.28523978000000005</v>
      </c>
      <c r="K264" s="34">
        <f>F264*'Table 1.7.1'!E261/1000000</f>
        <v>0.30310148999999997</v>
      </c>
      <c r="L264" s="34">
        <f>G264*'Table 1.7.1'!F261/1000000</f>
        <v>0.34685822999999999</v>
      </c>
      <c r="M264" s="34">
        <f>H264*'Table 1.7.1'!G261/1000000</f>
        <v>0.36090009000000001</v>
      </c>
      <c r="N264" s="90">
        <f>E264*'Table 1.7.1'!H261/1000000</f>
        <v>2.3484027000000001E-2</v>
      </c>
      <c r="O264" s="90">
        <f>F264*'Table 1.7.1'!I261/1000000</f>
        <v>2.2277424000000001E-2</v>
      </c>
      <c r="P264" s="90">
        <f>G264*'Table 1.7.1'!J261/1000000</f>
        <v>4.0485029999999998E-2</v>
      </c>
      <c r="Q264" s="90">
        <f>H264*'Table 1.7.1'!K261/1000000</f>
        <v>4.4809002000000001E-2</v>
      </c>
      <c r="R264" s="90">
        <f>I264*'Table 1.7.1'!L261/1000000</f>
        <v>4.2720936000000001E-2</v>
      </c>
      <c r="S264" s="34"/>
    </row>
    <row r="265" spans="1:19" ht="12.75" customHeight="1">
      <c r="A265" s="35" t="s">
        <v>282</v>
      </c>
      <c r="B265" s="30"/>
      <c r="C265" s="31">
        <v>253</v>
      </c>
      <c r="D265" s="32">
        <v>520</v>
      </c>
      <c r="E265" s="33">
        <v>9.9700000000000006</v>
      </c>
      <c r="F265" s="33">
        <v>10.041</v>
      </c>
      <c r="G265" s="33">
        <v>10.114000000000001</v>
      </c>
      <c r="H265" s="33">
        <v>10.18</v>
      </c>
      <c r="I265" s="33">
        <v>10.212</v>
      </c>
      <c r="J265" s="91">
        <f>E265*'Table 1.7.1'!D262/1000000</f>
        <v>4.1829968454258674E-2</v>
      </c>
      <c r="K265" s="91">
        <f>F265*'Table 1.7.1'!E262/1000000</f>
        <v>4.4820236593059941E-2</v>
      </c>
      <c r="L265" s="111">
        <f>G265*'Table 1.7.1'!F262/1000000</f>
        <v>5.0570000000000004E-2</v>
      </c>
      <c r="M265" s="111">
        <f>H265*'Table 1.7.1'!G262/1000000</f>
        <v>5.2505678233438484E-2</v>
      </c>
      <c r="N265" s="90">
        <f>E265*'Table 1.7.1'!H262/1000000</f>
        <v>1.1276070000000001E-2</v>
      </c>
      <c r="O265" s="90">
        <f>F265*'Table 1.7.1'!I262/1000000</f>
        <v>4.9100489999999997E-3</v>
      </c>
      <c r="P265" s="90">
        <f>G265*'Table 1.7.1'!J262/1000000</f>
        <v>3.7522940000000002E-3</v>
      </c>
      <c r="Q265" s="90">
        <f>H265*'Table 1.7.1'!K262/1000000</f>
        <v>4.4283000000000005E-3</v>
      </c>
      <c r="R265" s="90">
        <f>I265*'Table 1.7.1'!L262/1000000</f>
        <v>2.5325759999999999E-3</v>
      </c>
      <c r="S265" s="34"/>
    </row>
    <row r="266" spans="1:19" ht="12.75" customHeight="1">
      <c r="A266" s="35" t="s">
        <v>283</v>
      </c>
      <c r="B266" s="30"/>
      <c r="C266" s="31">
        <v>254</v>
      </c>
      <c r="D266" s="32">
        <v>580</v>
      </c>
      <c r="E266" s="33">
        <v>57.517000000000003</v>
      </c>
      <c r="F266" s="33">
        <v>68.432000000000002</v>
      </c>
      <c r="G266" s="33">
        <v>67.381</v>
      </c>
      <c r="H266" s="33">
        <v>62.707000000000001</v>
      </c>
      <c r="I266" s="33">
        <v>61.472999999999999</v>
      </c>
      <c r="J266" s="33">
        <f>E266*'Table 1.7.1'!D263/1000000</f>
        <v>0.67577393992932866</v>
      </c>
      <c r="K266" s="33">
        <f>F266*'Table 1.7.1'!E263/1000000</f>
        <v>0.85540000000000005</v>
      </c>
      <c r="L266" s="33">
        <f>G266*'Table 1.7.1'!F263/1000000</f>
        <v>0.94345304770318028</v>
      </c>
      <c r="M266" s="33">
        <f>H266*'Table 1.7.1'!G263/1000000</f>
        <v>0.9057062279151944</v>
      </c>
      <c r="N266" s="90">
        <f>E266*'Table 1.7.1'!H263/1000000</f>
        <v>5.5637027385159007E-2</v>
      </c>
      <c r="O266" s="90">
        <f>F266*'Table 1.7.1'!I263/1000000</f>
        <v>6.2870388692579507E-2</v>
      </c>
      <c r="P266" s="90">
        <f>G266*'Table 1.7.1'!J263/1000000</f>
        <v>0.11011912544169611</v>
      </c>
      <c r="Q266" s="90">
        <f>H266*'Table 1.7.1'!K263/1000000</f>
        <v>0.11245159893992933</v>
      </c>
      <c r="R266" s="90">
        <f>I266*'Table 1.7.1'!L263/1000000</f>
        <v>0.12189072121376986</v>
      </c>
      <c r="S266" s="34"/>
    </row>
    <row r="267" spans="1:19" ht="12.75" customHeight="1">
      <c r="A267" s="35" t="s">
        <v>284</v>
      </c>
      <c r="B267" s="30"/>
      <c r="C267" s="31">
        <v>255</v>
      </c>
      <c r="D267" s="32">
        <v>585</v>
      </c>
      <c r="E267" s="33">
        <v>17.254000000000001</v>
      </c>
      <c r="F267" s="33">
        <v>19.172000000000001</v>
      </c>
      <c r="G267" s="33">
        <v>19.905999999999999</v>
      </c>
      <c r="H267" s="33">
        <v>20.228000000000002</v>
      </c>
      <c r="I267" s="33">
        <v>20.346</v>
      </c>
      <c r="J267" s="91">
        <f>E267*'Table 1.7.1'!D264/1000000</f>
        <v>0.11368644770642203</v>
      </c>
      <c r="K267" s="91">
        <f>F267*'Table 1.7.1'!E264/1000000</f>
        <v>0.13439747889908257</v>
      </c>
      <c r="L267" s="111">
        <f>G267*'Table 1.7.1'!F264/1000000</f>
        <v>0.15630775596330274</v>
      </c>
      <c r="M267" s="111">
        <f>H267*'Table 1.7.1'!G264/1000000</f>
        <v>0.16384680000000001</v>
      </c>
      <c r="N267" s="90">
        <f>E267*'Table 1.7.1'!H264/1000000</f>
        <v>1.2405625999999999E-2</v>
      </c>
      <c r="O267" s="90">
        <f>F267*'Table 1.7.1'!I264/1000000</f>
        <v>1.4532376E-2</v>
      </c>
      <c r="P267" s="90">
        <f>G267*'Table 1.7.1'!J264/1000000</f>
        <v>1.7198783999999998E-2</v>
      </c>
      <c r="Q267" s="90">
        <f>H267*'Table 1.7.1'!K264/1000000</f>
        <v>1.7780411999999999E-2</v>
      </c>
      <c r="R267" s="90">
        <f>I267*'Table 1.7.1'!L264/1000000</f>
        <v>1.8168977999999999E-2</v>
      </c>
      <c r="S267" s="34"/>
    </row>
    <row r="268" spans="1:19" s="28" customFormat="1" ht="15" customHeight="1">
      <c r="A268" s="86" t="s">
        <v>285</v>
      </c>
      <c r="B268" s="23"/>
      <c r="C268" s="24"/>
      <c r="D268" s="25"/>
      <c r="E268" s="26">
        <f t="shared" ref="E268:J268" si="40">SUM(E269:E277)</f>
        <v>578.24899999999991</v>
      </c>
      <c r="F268" s="26">
        <f t="shared" si="40"/>
        <v>614.947</v>
      </c>
      <c r="G268" s="26">
        <f t="shared" si="40"/>
        <v>645.23400000000004</v>
      </c>
      <c r="H268" s="26">
        <f t="shared" si="40"/>
        <v>661.81899999999985</v>
      </c>
      <c r="I268" s="26">
        <f t="shared" si="40"/>
        <v>667.22400000000005</v>
      </c>
      <c r="J268" s="26">
        <f t="shared" si="40"/>
        <v>3.2529921299334026</v>
      </c>
      <c r="K268" s="26">
        <f t="shared" ref="K268:R268" si="41">SUM(K269:K277)</f>
        <v>4.5547869603455604</v>
      </c>
      <c r="L268" s="26">
        <f t="shared" si="41"/>
        <v>6.5405979851097422</v>
      </c>
      <c r="M268" s="26">
        <f t="shared" si="41"/>
        <v>7.7952385738372074</v>
      </c>
      <c r="N268" s="85">
        <f t="shared" si="41"/>
        <v>0.24338835133712231</v>
      </c>
      <c r="O268" s="85">
        <f t="shared" si="41"/>
        <v>0.31526616236354232</v>
      </c>
      <c r="P268" s="85">
        <f t="shared" si="41"/>
        <v>0.68696877917752253</v>
      </c>
      <c r="Q268" s="85">
        <f t="shared" si="41"/>
        <v>0.86725974168012188</v>
      </c>
      <c r="R268" s="85">
        <f t="shared" si="41"/>
        <v>0.97555454556886145</v>
      </c>
      <c r="S268" s="27"/>
    </row>
    <row r="269" spans="1:19" ht="12.75" customHeight="1">
      <c r="A269" s="35" t="s">
        <v>286</v>
      </c>
      <c r="B269" s="30"/>
      <c r="C269" s="31">
        <v>257</v>
      </c>
      <c r="D269" s="32">
        <v>16</v>
      </c>
      <c r="E269" s="33">
        <v>52.918999999999997</v>
      </c>
      <c r="F269" s="33">
        <v>57.625</v>
      </c>
      <c r="G269" s="33">
        <v>62.962000000000003</v>
      </c>
      <c r="H269" s="33">
        <v>66.216999999999999</v>
      </c>
      <c r="I269" s="33">
        <v>67.311999999999998</v>
      </c>
      <c r="J269" s="34">
        <f>E269*'Table 1.7.1'!D266/1000000</f>
        <v>0.20320895999999999</v>
      </c>
      <c r="K269" s="34">
        <f>F269*'Table 1.7.1'!E266/1000000</f>
        <v>0.2878688888888889</v>
      </c>
      <c r="L269" s="34">
        <f>G269*'Table 1.7.1'!F266/1000000</f>
        <v>0.42870126222222221</v>
      </c>
      <c r="M269" s="112">
        <f>H269*'Table 1.7.1'!G266/1000000</f>
        <v>0.51914127999999993</v>
      </c>
      <c r="N269" s="90">
        <f>E269*'Table 1.7.1'!H266/1000000</f>
        <v>1.6730361744360898E-2</v>
      </c>
      <c r="O269" s="90">
        <f>F269*'Table 1.7.1'!I266/1000000</f>
        <v>2.1157854731056143E-2</v>
      </c>
      <c r="P269" s="90">
        <f>G269*'Table 1.7.1'!J266/1000000</f>
        <v>5.0037686757798808E-2</v>
      </c>
      <c r="Q269" s="90">
        <f>H269*'Table 1.7.1'!K266/1000000</f>
        <v>6.4456073296636079E-2</v>
      </c>
      <c r="R269" s="90">
        <f>I269*'Table 1.7.1'!L266/1000000</f>
        <v>7.2447510402286114E-2</v>
      </c>
      <c r="S269" s="34"/>
    </row>
    <row r="270" spans="1:19" ht="12.75" customHeight="1">
      <c r="A270" s="35" t="s">
        <v>287</v>
      </c>
      <c r="B270" s="30"/>
      <c r="C270" s="31">
        <v>258</v>
      </c>
      <c r="D270" s="32">
        <v>184</v>
      </c>
      <c r="E270" s="33">
        <v>18.306999999999999</v>
      </c>
      <c r="F270" s="33">
        <v>17.829999999999998</v>
      </c>
      <c r="G270" s="33">
        <v>19.402000000000001</v>
      </c>
      <c r="H270" s="33">
        <v>20.018999999999998</v>
      </c>
      <c r="I270" s="33">
        <v>20.155999999999999</v>
      </c>
      <c r="J270" s="111">
        <f>E270*'Table 1.7.1'!D267/1000000</f>
        <v>9.3953627154046995E-2</v>
      </c>
      <c r="K270" s="111">
        <f>F270*'Table 1.7.1'!E267/1000000</f>
        <v>0.12457129234972676</v>
      </c>
      <c r="L270" s="111">
        <f>G270*'Table 1.7.1'!F267/1000000</f>
        <v>0.18475899071038249</v>
      </c>
      <c r="M270" s="113">
        <f>H270*'Table 1.7.1'!G267/1000000</f>
        <v>0.21950341229508194</v>
      </c>
      <c r="N270" s="90">
        <f>E270*'Table 1.7.1'!H267/1000000</f>
        <v>4.9245829999999997E-3</v>
      </c>
      <c r="O270" s="90">
        <f>F270*'Table 1.7.1'!I267/1000000</f>
        <v>4.3683499999999991E-3</v>
      </c>
      <c r="P270" s="90">
        <f>G270*'Table 1.7.1'!J267/1000000</f>
        <v>7.236946000000001E-3</v>
      </c>
      <c r="Q270" s="90">
        <f>H270*'Table 1.7.1'!K267/1000000</f>
        <v>7.4871059999999994E-3</v>
      </c>
      <c r="R270" s="90">
        <f>I270*'Table 1.7.1'!L267/1000000</f>
        <v>7.8406839999999988E-3</v>
      </c>
      <c r="S270" s="34"/>
    </row>
    <row r="271" spans="1:19" ht="12.75" customHeight="1">
      <c r="A271" s="35" t="s">
        <v>288</v>
      </c>
      <c r="B271" s="30"/>
      <c r="C271" s="31">
        <v>259</v>
      </c>
      <c r="D271" s="32">
        <v>258</v>
      </c>
      <c r="E271" s="33">
        <v>215.798</v>
      </c>
      <c r="F271" s="33">
        <v>237.63800000000001</v>
      </c>
      <c r="G271" s="33">
        <v>254.87</v>
      </c>
      <c r="H271" s="33">
        <v>264.541</v>
      </c>
      <c r="I271" s="33">
        <v>267.685</v>
      </c>
      <c r="J271" s="33">
        <f>E271*'Table 1.7.1'!D268/1000000</f>
        <v>2.2924115409836068</v>
      </c>
      <c r="K271" s="33">
        <f>F271*'Table 1.7.1'!E268/1000000</f>
        <v>3.2840792459016397</v>
      </c>
      <c r="L271" s="33">
        <f>G271*'Table 1.7.1'!F268/1000000</f>
        <v>4.8007480327868857</v>
      </c>
      <c r="M271" s="33">
        <f>H271*'Table 1.7.1'!G268/1000000</f>
        <v>5.7375039836065573</v>
      </c>
      <c r="N271" s="90">
        <f>E271*'Table 1.7.1'!H268/1000000</f>
        <v>0.18873613814865028</v>
      </c>
      <c r="O271" s="90">
        <f>F271*'Table 1.7.1'!I268/1000000</f>
        <v>0.24137402231361871</v>
      </c>
      <c r="P271" s="90">
        <f>G271*'Table 1.7.1'!J268/1000000</f>
        <v>0.56033967575115062</v>
      </c>
      <c r="Q271" s="90">
        <f>H271*'Table 1.7.1'!K268/1000000</f>
        <v>0.71236287992179281</v>
      </c>
      <c r="R271" s="90">
        <f>I271*'Table 1.7.1'!L268/1000000</f>
        <v>0.79701951177403596</v>
      </c>
      <c r="S271" s="34"/>
    </row>
    <row r="272" spans="1:19" ht="12.75" customHeight="1">
      <c r="A272" s="35" t="s">
        <v>289</v>
      </c>
      <c r="B272" s="30"/>
      <c r="C272" s="31">
        <v>260</v>
      </c>
      <c r="D272" s="32">
        <v>570</v>
      </c>
      <c r="E272" s="33">
        <v>2.1680000000000001</v>
      </c>
      <c r="F272" s="33">
        <v>1.9</v>
      </c>
      <c r="G272" s="33">
        <v>1.6859999999999999</v>
      </c>
      <c r="H272" s="33">
        <v>1.5549999999999999</v>
      </c>
      <c r="I272" s="33">
        <v>1.5109999999999999</v>
      </c>
      <c r="J272" s="91">
        <f>E272*'Table 1.7.1'!D269/1000000</f>
        <v>7.9417263157894741E-3</v>
      </c>
      <c r="K272" s="91">
        <f>F272*'Table 1.7.1'!E269/1000000</f>
        <v>9.0544444444444431E-3</v>
      </c>
      <c r="L272" s="91">
        <f>G272*'Table 1.7.1'!F269/1000000</f>
        <v>1.0951112280701754E-2</v>
      </c>
      <c r="M272" s="114">
        <f>H272*'Table 1.7.1'!G269/1000000</f>
        <v>1.1629763157894737E-2</v>
      </c>
      <c r="N272" s="90">
        <f>E272*'Table 1.7.1'!H269/1000000</f>
        <v>4.9430399999999999E-4</v>
      </c>
      <c r="O272" s="90">
        <f>F272*'Table 1.7.1'!I269/1000000</f>
        <v>1.5636999999999999E-3</v>
      </c>
      <c r="P272" s="90">
        <f>G272*'Table 1.7.1'!J269/1000000</f>
        <v>3.5203679999999998E-3</v>
      </c>
      <c r="Q272" s="90">
        <f>H272*'Table 1.7.1'!K269/1000000</f>
        <v>4.626125E-3</v>
      </c>
      <c r="R272" s="90">
        <f>I272*'Table 1.7.1'!L269/1000000</f>
        <v>5.1011359999999992E-3</v>
      </c>
      <c r="S272" s="34"/>
    </row>
    <row r="273" spans="1:19" s="67" customFormat="1" ht="12.75" customHeight="1">
      <c r="A273" s="60" t="s">
        <v>290</v>
      </c>
      <c r="B273" s="61"/>
      <c r="C273" s="62">
        <v>261</v>
      </c>
      <c r="D273" s="63">
        <v>882</v>
      </c>
      <c r="E273" s="64">
        <v>168.25700000000001</v>
      </c>
      <c r="F273" s="64">
        <v>176.54900000000001</v>
      </c>
      <c r="G273" s="64">
        <v>180.23699999999999</v>
      </c>
      <c r="H273" s="64">
        <v>181.809</v>
      </c>
      <c r="I273" s="64">
        <v>182.40100000000001</v>
      </c>
      <c r="J273" s="65">
        <f>E273*'Table 1.7.1'!D270/1000000</f>
        <v>0.36343512</v>
      </c>
      <c r="K273" s="65">
        <f>F273*'Table 1.7.1'!E270/1000000</f>
        <v>0.49610269000000001</v>
      </c>
      <c r="L273" s="65">
        <f>G273*'Table 1.7.1'!F270/1000000</f>
        <v>0.69030770999999991</v>
      </c>
      <c r="M273" s="65">
        <f>H273*'Table 1.7.1'!G270/1000000</f>
        <v>0.80177768999999999</v>
      </c>
      <c r="N273" s="88">
        <f>E273*'Table 1.7.1'!H270/1000000</f>
        <v>1.8003498999999999E-2</v>
      </c>
      <c r="O273" s="88">
        <f>F273*'Table 1.7.1'!I270/1000000</f>
        <v>2.6305801E-2</v>
      </c>
      <c r="P273" s="88">
        <f>G273*'Table 1.7.1'!J270/1000000</f>
        <v>4.0373087999999994E-2</v>
      </c>
      <c r="Q273" s="88">
        <f>H273*'Table 1.7.1'!K270/1000000</f>
        <v>4.7997576E-2</v>
      </c>
      <c r="R273" s="88">
        <f>I273*'Table 1.7.1'!L270/1000000</f>
        <v>5.6909111999999998E-2</v>
      </c>
      <c r="S273" s="65"/>
    </row>
    <row r="274" spans="1:19" ht="12.75" customHeight="1">
      <c r="A274" s="35" t="s">
        <v>291</v>
      </c>
      <c r="B274" s="30"/>
      <c r="C274" s="31">
        <v>262</v>
      </c>
      <c r="D274" s="32">
        <v>772</v>
      </c>
      <c r="E274" s="33">
        <v>1.52</v>
      </c>
      <c r="F274" s="33">
        <v>1.552</v>
      </c>
      <c r="G274" s="33">
        <v>1.21</v>
      </c>
      <c r="H274" s="33">
        <v>1.139</v>
      </c>
      <c r="I274" s="33">
        <v>1.1359999999999999</v>
      </c>
      <c r="J274" s="34">
        <f>E274*'Table 1.7.1'!D271/1000000</f>
        <v>2.1961204013377922E-3</v>
      </c>
      <c r="K274" s="34">
        <f>F274*'Table 1.7.1'!E271/1000000</f>
        <v>2.9171371237458193E-3</v>
      </c>
      <c r="L274" s="34">
        <f>G274*'Table 1.7.1'!F271/1000000</f>
        <v>3.0998662207357862E-3</v>
      </c>
      <c r="M274" s="34">
        <f>H274*'Table 1.7.1'!G271/1000000</f>
        <v>3.359859531772575E-3</v>
      </c>
      <c r="N274" s="90">
        <f>E274*'Table 1.7.1'!H271/1000000</f>
        <v>1.8080840898232202E-4</v>
      </c>
      <c r="O274" s="90">
        <f>F274*'Table 1.7.1'!I271/1000000</f>
        <v>2.1440442464280225E-4</v>
      </c>
      <c r="P274" s="90">
        <f>G274*'Table 1.7.1'!J271/1000000</f>
        <v>3.6181403838241033E-4</v>
      </c>
      <c r="Q274" s="90">
        <f>H274*'Table 1.7.1'!K271/1000000</f>
        <v>4.1715687152894972E-4</v>
      </c>
      <c r="R274" s="90">
        <f>I274*'Table 1.7.1'!L271/1000000</f>
        <v>4.6003474805747415E-4</v>
      </c>
      <c r="S274" s="34"/>
    </row>
    <row r="275" spans="1:19" ht="12.75" customHeight="1">
      <c r="A275" s="35" t="s">
        <v>292</v>
      </c>
      <c r="B275" s="30"/>
      <c r="C275" s="31">
        <v>263</v>
      </c>
      <c r="D275" s="32">
        <v>776</v>
      </c>
      <c r="E275" s="33">
        <v>95.906999999999996</v>
      </c>
      <c r="F275" s="33">
        <v>97.935000000000002</v>
      </c>
      <c r="G275" s="33">
        <v>100.926</v>
      </c>
      <c r="H275" s="33">
        <v>102.91</v>
      </c>
      <c r="I275" s="33">
        <v>103.51900000000001</v>
      </c>
      <c r="J275" s="34">
        <f>E275*'Table 1.7.1'!D272/1000000</f>
        <v>0.24456284999999997</v>
      </c>
      <c r="K275" s="34">
        <f>F275*'Table 1.7.1'!E272/1000000</f>
        <v>0.28988760000000002</v>
      </c>
      <c r="L275" s="34">
        <f>G275*'Table 1.7.1'!F272/1000000</f>
        <v>0.34012061999999998</v>
      </c>
      <c r="M275" s="34">
        <f>H275*'Table 1.7.1'!G272/1000000</f>
        <v>0.4095818</v>
      </c>
      <c r="N275" s="90">
        <f>E275*'Table 1.7.1'!H272/1000000</f>
        <v>1.0645676999999999E-2</v>
      </c>
      <c r="O275" s="90">
        <f>F275*'Table 1.7.1'!I272/1000000</f>
        <v>1.508199E-2</v>
      </c>
      <c r="P275" s="90">
        <f>G275*'Table 1.7.1'!J272/1000000</f>
        <v>1.6450938000000002E-2</v>
      </c>
      <c r="Q275" s="90">
        <f>H275*'Table 1.7.1'!K272/1000000</f>
        <v>1.9449989999999997E-2</v>
      </c>
      <c r="R275" s="90">
        <f>I275*'Table 1.7.1'!L272/1000000</f>
        <v>2.4430483999999999E-2</v>
      </c>
      <c r="S275" s="34"/>
    </row>
    <row r="276" spans="1:19" s="67" customFormat="1" ht="12.75" customHeight="1">
      <c r="A276" s="60" t="s">
        <v>293</v>
      </c>
      <c r="B276" s="61"/>
      <c r="C276" s="62">
        <v>264</v>
      </c>
      <c r="D276" s="63">
        <v>798</v>
      </c>
      <c r="E276" s="64">
        <v>9.2270000000000003</v>
      </c>
      <c r="F276" s="64">
        <v>9.4190000000000005</v>
      </c>
      <c r="G276" s="64">
        <v>9.6940000000000008</v>
      </c>
      <c r="H276" s="64">
        <v>9.7859999999999996</v>
      </c>
      <c r="I276" s="64">
        <v>9.8059999999999992</v>
      </c>
      <c r="J276" s="111">
        <f>E276*'Table 1.7.1'!D273/1000000</f>
        <v>1.3558040816326531E-2</v>
      </c>
      <c r="K276" s="111">
        <f>F276*'Table 1.7.1'!E273/1000000</f>
        <v>1.8005027210884355E-2</v>
      </c>
      <c r="L276" s="111">
        <f>G276*'Table 1.7.1'!F273/1000000</f>
        <v>2.5257156462585036E-2</v>
      </c>
      <c r="M276" s="111">
        <f>H276*'Table 1.7.1'!G273/1000000</f>
        <v>2.9357999999999999E-2</v>
      </c>
      <c r="N276" s="88">
        <f>E276*'Table 1.7.1'!H273/1000000</f>
        <v>1.0611050000000001E-3</v>
      </c>
      <c r="O276" s="88">
        <f>F276*'Table 1.7.1'!I273/1000000</f>
        <v>2.091018E-3</v>
      </c>
      <c r="P276" s="88">
        <f>G276*'Table 1.7.1'!J273/1000000</f>
        <v>2.0357400000000003E-3</v>
      </c>
      <c r="Q276" s="88">
        <f>H276*'Table 1.7.1'!K273/1000000</f>
        <v>2.5932899999999998E-3</v>
      </c>
      <c r="R276" s="88">
        <f>I276*'Table 1.7.1'!L273/1000000</f>
        <v>2.7358739999999997E-3</v>
      </c>
      <c r="S276" s="65"/>
    </row>
    <row r="277" spans="1:19" ht="12.75" customHeight="1">
      <c r="A277" s="35" t="s">
        <v>294</v>
      </c>
      <c r="B277" s="30"/>
      <c r="C277" s="31">
        <v>265</v>
      </c>
      <c r="D277" s="32">
        <v>876</v>
      </c>
      <c r="E277" s="33">
        <v>14.146000000000001</v>
      </c>
      <c r="F277" s="33">
        <v>14.499000000000001</v>
      </c>
      <c r="G277" s="33">
        <v>14.247</v>
      </c>
      <c r="H277" s="33">
        <v>13.843</v>
      </c>
      <c r="I277" s="33">
        <v>13.698</v>
      </c>
      <c r="J277" s="34">
        <f>E277*'Table 1.7.1'!D274/1000000</f>
        <v>3.1724144262295084E-2</v>
      </c>
      <c r="K277" s="34">
        <f>F277*'Table 1.7.1'!E274/1000000</f>
        <v>4.2300634426229507E-2</v>
      </c>
      <c r="L277" s="34">
        <f>G277*'Table 1.7.1'!F274/1000000</f>
        <v>5.6653234426229507E-2</v>
      </c>
      <c r="M277" s="34">
        <f>H277*'Table 1.7.1'!G274/1000000</f>
        <v>6.3382785245901643E-2</v>
      </c>
      <c r="N277" s="90">
        <f>E277*'Table 1.7.1'!H274/1000000</f>
        <v>2.6118750351288053E-3</v>
      </c>
      <c r="O277" s="90">
        <f>F277*'Table 1.7.1'!I274/1000000</f>
        <v>3.1090218942246427E-3</v>
      </c>
      <c r="P277" s="90">
        <f>G277*'Table 1.7.1'!J274/1000000</f>
        <v>6.6125226301908258E-3</v>
      </c>
      <c r="Q277" s="90">
        <f>H277*'Table 1.7.1'!K274/1000000</f>
        <v>7.8695445901639342E-3</v>
      </c>
      <c r="R277" s="90">
        <f>I277*'Table 1.7.1'!L274/1000000</f>
        <v>8.6101986444819759E-3</v>
      </c>
      <c r="S277" s="34"/>
    </row>
    <row r="278" spans="1:19" ht="12.75" customHeight="1">
      <c r="A278" s="35"/>
      <c r="B278" s="30"/>
      <c r="C278" s="31"/>
      <c r="D278" s="32"/>
      <c r="E278" s="115"/>
      <c r="F278" s="116" t="s">
        <v>295</v>
      </c>
      <c r="G278" s="116"/>
      <c r="H278" s="116"/>
      <c r="I278" s="116"/>
      <c r="J278" s="116"/>
      <c r="K278" s="116"/>
      <c r="L278" s="116"/>
      <c r="M278" s="116"/>
      <c r="N278" s="116"/>
      <c r="O278" s="116"/>
      <c r="P278" s="116"/>
      <c r="Q278" s="116"/>
      <c r="R278" s="117"/>
      <c r="S278" s="34"/>
    </row>
    <row r="279" spans="1:19" ht="12.75" customHeight="1">
      <c r="A279" s="22" t="s">
        <v>14</v>
      </c>
      <c r="B279" s="30"/>
      <c r="C279" s="31"/>
      <c r="D279" s="32"/>
      <c r="E279" s="115"/>
      <c r="F279" s="118">
        <f>F7/F$7</f>
        <v>1</v>
      </c>
      <c r="G279" s="118">
        <f t="shared" ref="G279:R279" si="42">G7/G$7</f>
        <v>1</v>
      </c>
      <c r="H279" s="118">
        <f t="shared" si="42"/>
        <v>1</v>
      </c>
      <c r="I279" s="118">
        <f t="shared" si="42"/>
        <v>1</v>
      </c>
      <c r="J279" s="118">
        <f t="shared" si="42"/>
        <v>1</v>
      </c>
      <c r="K279" s="118">
        <f t="shared" si="42"/>
        <v>1</v>
      </c>
      <c r="L279" s="118">
        <f t="shared" si="42"/>
        <v>1</v>
      </c>
      <c r="M279" s="118">
        <f t="shared" si="42"/>
        <v>1</v>
      </c>
      <c r="N279" s="118">
        <f t="shared" si="42"/>
        <v>1</v>
      </c>
      <c r="O279" s="118">
        <f t="shared" si="42"/>
        <v>1</v>
      </c>
      <c r="P279" s="118">
        <f t="shared" si="42"/>
        <v>1</v>
      </c>
      <c r="Q279" s="118">
        <f t="shared" si="42"/>
        <v>1</v>
      </c>
      <c r="R279" s="118">
        <f t="shared" si="42"/>
        <v>1</v>
      </c>
      <c r="S279" s="34"/>
    </row>
    <row r="280" spans="1:19" ht="12.75" customHeight="1">
      <c r="A280" s="29" t="s">
        <v>15</v>
      </c>
      <c r="B280" s="30"/>
      <c r="C280" s="31"/>
      <c r="D280" s="32"/>
      <c r="E280" s="115"/>
      <c r="F280" s="118">
        <f t="shared" ref="F280:R291" si="43">F8/F$7</f>
        <v>0.19416193426902767</v>
      </c>
      <c r="G280" s="118">
        <f t="shared" si="43"/>
        <v>0.18610154849788713</v>
      </c>
      <c r="H280" s="118">
        <f t="shared" si="43"/>
        <v>0.18192428366387403</v>
      </c>
      <c r="I280" s="118">
        <f t="shared" si="43"/>
        <v>0.18057629588661395</v>
      </c>
      <c r="J280" s="118">
        <f t="shared" si="43"/>
        <v>0.66230993129627513</v>
      </c>
      <c r="K280" s="118">
        <f t="shared" si="43"/>
        <v>0.64819522350783731</v>
      </c>
      <c r="L280" s="118">
        <f t="shared" si="43"/>
        <v>0.6084355135945283</v>
      </c>
      <c r="M280" s="118">
        <f t="shared" si="43"/>
        <v>0.57202948513003737</v>
      </c>
      <c r="N280" s="118">
        <f t="shared" si="43"/>
        <v>0.81134173061532888</v>
      </c>
      <c r="O280" s="118">
        <f t="shared" si="43"/>
        <v>0.78663961344867483</v>
      </c>
      <c r="P280" s="118">
        <f t="shared" si="43"/>
        <v>0.76712679638058889</v>
      </c>
      <c r="Q280" s="118">
        <f t="shared" si="43"/>
        <v>0.74342456112936295</v>
      </c>
      <c r="R280" s="118">
        <f t="shared" si="43"/>
        <v>0.7330347168012229</v>
      </c>
      <c r="S280" s="34"/>
    </row>
    <row r="281" spans="1:19" ht="12.75" customHeight="1">
      <c r="A281" s="35" t="s">
        <v>16</v>
      </c>
      <c r="B281" s="30"/>
      <c r="C281" s="31"/>
      <c r="D281" s="32"/>
      <c r="E281" s="115"/>
      <c r="F281" s="118">
        <f t="shared" si="43"/>
        <v>4.6138643105897909E-2</v>
      </c>
      <c r="G281" s="118">
        <f t="shared" si="43"/>
        <v>4.5617995994074775E-2</v>
      </c>
      <c r="H281" s="118">
        <f t="shared" si="43"/>
        <v>4.5253219536711999E-2</v>
      </c>
      <c r="I281" s="118">
        <f t="shared" si="43"/>
        <v>4.5130330408604695E-2</v>
      </c>
      <c r="J281" s="118">
        <f t="shared" si="43"/>
        <v>0.22960862613029179</v>
      </c>
      <c r="K281" s="118">
        <f t="shared" si="43"/>
        <v>0.23861026990735043</v>
      </c>
      <c r="L281" s="118">
        <f t="shared" si="43"/>
        <v>0.22352005463868624</v>
      </c>
      <c r="M281" s="118">
        <f t="shared" si="43"/>
        <v>0.20646613384751988</v>
      </c>
      <c r="N281" s="118">
        <f t="shared" si="43"/>
        <v>0.39102875793847586</v>
      </c>
      <c r="O281" s="118">
        <f t="shared" si="43"/>
        <v>0.38632908359726448</v>
      </c>
      <c r="P281" s="118">
        <f t="shared" si="43"/>
        <v>0.38074976367640279</v>
      </c>
      <c r="Q281" s="118">
        <f t="shared" si="43"/>
        <v>0.36197379459699408</v>
      </c>
      <c r="R281" s="118">
        <f t="shared" si="43"/>
        <v>0.35649762464498791</v>
      </c>
      <c r="S281" s="34"/>
    </row>
    <row r="282" spans="1:19" ht="12.75" customHeight="1">
      <c r="A282" s="36" t="s">
        <v>17</v>
      </c>
      <c r="B282" s="30"/>
      <c r="C282" s="31"/>
      <c r="D282" s="32"/>
      <c r="E282" s="115"/>
      <c r="F282" s="118">
        <f t="shared" si="43"/>
        <v>6.7558462613676193E-2</v>
      </c>
      <c r="G282" s="118">
        <f t="shared" si="43"/>
        <v>6.4716495952772804E-2</v>
      </c>
      <c r="H282" s="118">
        <f t="shared" si="43"/>
        <v>6.3150250051498186E-2</v>
      </c>
      <c r="I282" s="118">
        <f t="shared" si="43"/>
        <v>6.2627562385702149E-2</v>
      </c>
      <c r="J282" s="118">
        <f t="shared" si="43"/>
        <v>0.27686199944606049</v>
      </c>
      <c r="K282" s="118">
        <f t="shared" si="43"/>
        <v>0.25738115210834889</v>
      </c>
      <c r="L282" s="118">
        <f t="shared" si="43"/>
        <v>0.23326413842974211</v>
      </c>
      <c r="M282" s="118">
        <f t="shared" si="43"/>
        <v>0.21470582886629208</v>
      </c>
      <c r="N282" s="118">
        <f t="shared" si="43"/>
        <v>0.28404255121406513</v>
      </c>
      <c r="O282" s="118">
        <f t="shared" si="43"/>
        <v>0.26739991521587714</v>
      </c>
      <c r="P282" s="118">
        <f t="shared" si="43"/>
        <v>0.24601642689751088</v>
      </c>
      <c r="Q282" s="118">
        <f t="shared" si="43"/>
        <v>0.23445754048030401</v>
      </c>
      <c r="R282" s="118">
        <f t="shared" si="43"/>
        <v>0.22867475139837973</v>
      </c>
      <c r="S282" s="34"/>
    </row>
    <row r="283" spans="1:19" ht="12.75" customHeight="1">
      <c r="A283" s="44" t="s">
        <v>19</v>
      </c>
      <c r="B283" s="30"/>
      <c r="C283" s="31"/>
      <c r="D283" s="32"/>
      <c r="E283" s="115"/>
      <c r="F283" s="118">
        <f t="shared" si="43"/>
        <v>3.6216662724932382E-2</v>
      </c>
      <c r="G283" s="118">
        <f t="shared" si="43"/>
        <v>3.5116567660957373E-2</v>
      </c>
      <c r="H283" s="118">
        <f t="shared" si="43"/>
        <v>3.4613850207444841E-2</v>
      </c>
      <c r="I283" s="118">
        <f t="shared" si="43"/>
        <v>3.4440108758062485E-2</v>
      </c>
      <c r="J283" s="118">
        <f t="shared" si="43"/>
        <v>0.10921688256854283</v>
      </c>
      <c r="K283" s="118">
        <f t="shared" si="43"/>
        <v>0.11120562230357967</v>
      </c>
      <c r="L283" s="118">
        <f t="shared" si="43"/>
        <v>0.10579924017192555</v>
      </c>
      <c r="M283" s="118">
        <f t="shared" si="43"/>
        <v>0.101085950089285</v>
      </c>
      <c r="N283" s="118">
        <f t="shared" si="43"/>
        <v>0.10628654751388233</v>
      </c>
      <c r="O283" s="118">
        <f t="shared" si="43"/>
        <v>0.10607209935743692</v>
      </c>
      <c r="P283" s="118">
        <f t="shared" si="43"/>
        <v>0.10865965909800787</v>
      </c>
      <c r="Q283" s="118">
        <f t="shared" si="43"/>
        <v>0.10951049792593469</v>
      </c>
      <c r="R283" s="118">
        <f t="shared" si="43"/>
        <v>0.1113314826740653</v>
      </c>
      <c r="S283" s="34"/>
    </row>
    <row r="284" spans="1:19" ht="12.75" customHeight="1">
      <c r="A284" s="52" t="s">
        <v>21</v>
      </c>
      <c r="B284" s="30"/>
      <c r="C284" s="31"/>
      <c r="D284" s="32"/>
      <c r="E284" s="115"/>
      <c r="F284" s="118">
        <f t="shared" si="43"/>
        <v>4.424816582452118E-2</v>
      </c>
      <c r="G284" s="118">
        <f t="shared" si="43"/>
        <v>4.0650488890082201E-2</v>
      </c>
      <c r="H284" s="118">
        <f t="shared" si="43"/>
        <v>3.8906963868218992E-2</v>
      </c>
      <c r="I284" s="118">
        <f t="shared" si="43"/>
        <v>3.8378294334244611E-2</v>
      </c>
      <c r="J284" s="118">
        <f t="shared" si="43"/>
        <v>4.6622423151379981E-2</v>
      </c>
      <c r="K284" s="118">
        <f t="shared" si="43"/>
        <v>4.0998179188558366E-2</v>
      </c>
      <c r="L284" s="118">
        <f t="shared" si="43"/>
        <v>4.5852080354174374E-2</v>
      </c>
      <c r="M284" s="118">
        <f t="shared" si="43"/>
        <v>4.9771572326940336E-2</v>
      </c>
      <c r="N284" s="118">
        <f t="shared" si="43"/>
        <v>2.9983873948905549E-2</v>
      </c>
      <c r="O284" s="118">
        <f t="shared" si="43"/>
        <v>2.6838515278096154E-2</v>
      </c>
      <c r="P284" s="118">
        <f t="shared" si="43"/>
        <v>3.1700946708667382E-2</v>
      </c>
      <c r="Q284" s="118">
        <f t="shared" si="43"/>
        <v>3.7482728126130106E-2</v>
      </c>
      <c r="R284" s="118">
        <f t="shared" si="43"/>
        <v>3.6530858083789905E-2</v>
      </c>
      <c r="S284" s="34"/>
    </row>
    <row r="285" spans="1:19" ht="12.75" customHeight="1">
      <c r="A285" s="29" t="s">
        <v>23</v>
      </c>
      <c r="B285" s="30"/>
      <c r="C285" s="31"/>
      <c r="D285" s="32"/>
      <c r="E285" s="115"/>
      <c r="F285" s="118">
        <f t="shared" si="43"/>
        <v>0.8058380657309725</v>
      </c>
      <c r="G285" s="118">
        <f t="shared" si="43"/>
        <v>0.81389845150211271</v>
      </c>
      <c r="H285" s="118">
        <f t="shared" si="43"/>
        <v>0.81807571633612608</v>
      </c>
      <c r="I285" s="118">
        <f t="shared" si="43"/>
        <v>0.81942370411338605</v>
      </c>
      <c r="J285" s="118">
        <f t="shared" si="43"/>
        <v>0.33769006870372492</v>
      </c>
      <c r="K285" s="118">
        <f t="shared" si="43"/>
        <v>0.35180477649216257</v>
      </c>
      <c r="L285" s="118">
        <f t="shared" si="43"/>
        <v>0.39156448640547187</v>
      </c>
      <c r="M285" s="118">
        <f t="shared" si="43"/>
        <v>0.42797051486996285</v>
      </c>
      <c r="N285" s="118">
        <f t="shared" si="43"/>
        <v>0.18865826938467112</v>
      </c>
      <c r="O285" s="118">
        <f t="shared" si="43"/>
        <v>0.21336038655132528</v>
      </c>
      <c r="P285" s="118">
        <f t="shared" si="43"/>
        <v>0.23287320361941105</v>
      </c>
      <c r="Q285" s="118">
        <f t="shared" si="43"/>
        <v>0.256575438870637</v>
      </c>
      <c r="R285" s="118">
        <f t="shared" si="43"/>
        <v>0.26696528319877699</v>
      </c>
      <c r="S285" s="34"/>
    </row>
    <row r="286" spans="1:19" ht="12.75" customHeight="1">
      <c r="A286" s="60" t="s">
        <v>24</v>
      </c>
      <c r="B286" s="30"/>
      <c r="C286" s="31"/>
      <c r="D286" s="32"/>
      <c r="E286" s="115"/>
      <c r="F286" s="118">
        <f t="shared" si="43"/>
        <v>0.1081204182442764</v>
      </c>
      <c r="G286" s="118">
        <f t="shared" si="43"/>
        <v>0.11454300484857474</v>
      </c>
      <c r="H286" s="118">
        <f t="shared" si="43"/>
        <v>0.11818275253986278</v>
      </c>
      <c r="I286" s="118">
        <f t="shared" si="43"/>
        <v>0.11941586736359125</v>
      </c>
      <c r="J286" s="118">
        <f t="shared" si="43"/>
        <v>1.164594535451237E-2</v>
      </c>
      <c r="K286" s="118">
        <f t="shared" si="43"/>
        <v>1.2155954031584013E-2</v>
      </c>
      <c r="L286" s="118">
        <f t="shared" si="43"/>
        <v>1.3410407083622091E-2</v>
      </c>
      <c r="M286" s="118">
        <f t="shared" si="43"/>
        <v>1.487104805178428E-2</v>
      </c>
      <c r="N286" s="118">
        <f t="shared" si="43"/>
        <v>5.9205393925780767E-3</v>
      </c>
      <c r="O286" s="118">
        <f t="shared" si="43"/>
        <v>5.931803051030673E-3</v>
      </c>
      <c r="P286" s="118">
        <f t="shared" si="43"/>
        <v>7.0590110948223934E-3</v>
      </c>
      <c r="Q286" s="118">
        <f t="shared" si="43"/>
        <v>8.3997150314495672E-3</v>
      </c>
      <c r="R286" s="118">
        <f t="shared" si="43"/>
        <v>9.0155121340781061E-3</v>
      </c>
      <c r="S286" s="34"/>
    </row>
    <row r="287" spans="1:19" ht="12.75" customHeight="1">
      <c r="A287" s="68" t="s">
        <v>26</v>
      </c>
      <c r="B287" s="30"/>
      <c r="C287" s="31"/>
      <c r="D287" s="32"/>
      <c r="E287" s="115"/>
      <c r="F287" s="118">
        <f t="shared" si="43"/>
        <v>3.7729629677332559E-2</v>
      </c>
      <c r="G287" s="118">
        <f t="shared" si="43"/>
        <v>3.7588835731257937E-2</v>
      </c>
      <c r="H287" s="118">
        <f t="shared" si="43"/>
        <v>3.7564895467800841E-2</v>
      </c>
      <c r="I287" s="118">
        <f t="shared" si="43"/>
        <v>3.7557944136063462E-2</v>
      </c>
      <c r="J287" s="118">
        <f t="shared" si="43"/>
        <v>5.2320024837452545E-2</v>
      </c>
      <c r="K287" s="118">
        <f t="shared" si="43"/>
        <v>6.0137603379290035E-2</v>
      </c>
      <c r="L287" s="118">
        <f t="shared" si="43"/>
        <v>6.1464296859710867E-2</v>
      </c>
      <c r="M287" s="118">
        <f t="shared" si="43"/>
        <v>6.1986102018677741E-2</v>
      </c>
      <c r="N287" s="118">
        <f t="shared" si="43"/>
        <v>3.1935505077642062E-2</v>
      </c>
      <c r="O287" s="118">
        <f t="shared" si="43"/>
        <v>3.9941544119910015E-2</v>
      </c>
      <c r="P287" s="118">
        <f t="shared" si="43"/>
        <v>4.2412005764802557E-2</v>
      </c>
      <c r="Q287" s="118">
        <f t="shared" si="43"/>
        <v>4.5274997852758861E-2</v>
      </c>
      <c r="R287" s="118">
        <f t="shared" si="43"/>
        <v>4.515211974001903E-2</v>
      </c>
      <c r="S287" s="34"/>
    </row>
    <row r="288" spans="1:19" ht="12.75" customHeight="1">
      <c r="A288" s="76" t="s">
        <v>28</v>
      </c>
      <c r="B288" s="30"/>
      <c r="C288" s="31"/>
      <c r="D288" s="32"/>
      <c r="E288" s="115"/>
      <c r="F288" s="118">
        <f t="shared" si="43"/>
        <v>0.65998801780936345</v>
      </c>
      <c r="G288" s="118">
        <f t="shared" si="43"/>
        <v>0.66176661092228017</v>
      </c>
      <c r="H288" s="118">
        <f t="shared" si="43"/>
        <v>0.66232806832846236</v>
      </c>
      <c r="I288" s="118">
        <f t="shared" si="43"/>
        <v>0.66244989261373133</v>
      </c>
      <c r="J288" s="118">
        <f t="shared" si="43"/>
        <v>0.27372409851175999</v>
      </c>
      <c r="K288" s="118">
        <f t="shared" si="43"/>
        <v>0.27951121908128851</v>
      </c>
      <c r="L288" s="118">
        <f t="shared" si="43"/>
        <v>0.31668978246213886</v>
      </c>
      <c r="M288" s="118">
        <f t="shared" si="43"/>
        <v>0.35111336479950084</v>
      </c>
      <c r="N288" s="118">
        <f t="shared" si="43"/>
        <v>0.150802224914451</v>
      </c>
      <c r="O288" s="118">
        <f t="shared" si="43"/>
        <v>0.16748703938038456</v>
      </c>
      <c r="P288" s="118">
        <f t="shared" si="43"/>
        <v>0.18340218675978612</v>
      </c>
      <c r="Q288" s="118">
        <f t="shared" si="43"/>
        <v>0.20290072598642858</v>
      </c>
      <c r="R288" s="118">
        <f t="shared" si="43"/>
        <v>0.21279765132467987</v>
      </c>
      <c r="S288" s="34"/>
    </row>
    <row r="289" spans="1:19" ht="12.75" customHeight="1">
      <c r="A289" s="29" t="s">
        <v>30</v>
      </c>
      <c r="B289" s="30"/>
      <c r="C289" s="31"/>
      <c r="D289" s="32"/>
      <c r="E289" s="115"/>
      <c r="F289" s="118">
        <f t="shared" si="43"/>
        <v>0.59738145619973981</v>
      </c>
      <c r="G289" s="118">
        <f t="shared" si="43"/>
        <v>0.61181521285877527</v>
      </c>
      <c r="H289" s="118">
        <f t="shared" si="43"/>
        <v>0.61988616267898289</v>
      </c>
      <c r="I289" s="118">
        <f t="shared" si="43"/>
        <v>0.62252142308068859</v>
      </c>
      <c r="J289" s="118">
        <f t="shared" si="43"/>
        <v>0.27913035398709024</v>
      </c>
      <c r="K289" s="118">
        <f t="shared" si="43"/>
        <v>0.27834182184960171</v>
      </c>
      <c r="L289" s="118">
        <f t="shared" si="43"/>
        <v>0.29305822799507014</v>
      </c>
      <c r="M289" s="118">
        <f t="shared" si="43"/>
        <v>0.3084940908031843</v>
      </c>
      <c r="N289" s="118">
        <f t="shared" si="43"/>
        <v>0.16266869709687773</v>
      </c>
      <c r="O289" s="118">
        <f t="shared" si="43"/>
        <v>0.1720627352889833</v>
      </c>
      <c r="P289" s="118">
        <f t="shared" si="43"/>
        <v>0.17941726968875996</v>
      </c>
      <c r="Q289" s="118">
        <f t="shared" si="43"/>
        <v>0.19563300654856472</v>
      </c>
      <c r="R289" s="118">
        <f t="shared" si="43"/>
        <v>0.20003321320953316</v>
      </c>
      <c r="S289" s="34"/>
    </row>
    <row r="290" spans="1:19" ht="12.75" customHeight="1">
      <c r="A290" s="29" t="s">
        <v>32</v>
      </c>
      <c r="B290" s="30"/>
      <c r="C290" s="31"/>
      <c r="D290" s="32"/>
      <c r="E290" s="115"/>
      <c r="F290" s="118">
        <f t="shared" si="43"/>
        <v>0.4330413908624518</v>
      </c>
      <c r="G290" s="118">
        <f t="shared" si="43"/>
        <v>0.42798645648510775</v>
      </c>
      <c r="H290" s="118">
        <f t="shared" si="43"/>
        <v>0.42454834156657872</v>
      </c>
      <c r="I290" s="118">
        <f t="shared" si="43"/>
        <v>0.4233778796284634</v>
      </c>
      <c r="J290" s="118">
        <f t="shared" si="43"/>
        <v>0.15463882240454224</v>
      </c>
      <c r="K290" s="118">
        <f t="shared" si="43"/>
        <v>0.16605572393571849</v>
      </c>
      <c r="L290" s="118">
        <f t="shared" si="43"/>
        <v>0.20045562516192458</v>
      </c>
      <c r="M290" s="118">
        <f t="shared" si="43"/>
        <v>0.22991560012649914</v>
      </c>
      <c r="N290" s="118">
        <f t="shared" si="43"/>
        <v>8.8158722904143436E-2</v>
      </c>
      <c r="O290" s="118">
        <f t="shared" si="43"/>
        <v>0.10324575475101423</v>
      </c>
      <c r="P290" s="118">
        <f t="shared" si="43"/>
        <v>0.11919463607740671</v>
      </c>
      <c r="Q290" s="118">
        <f t="shared" si="43"/>
        <v>0.13613912940553735</v>
      </c>
      <c r="R290" s="118">
        <f t="shared" si="43"/>
        <v>0.14357322508969972</v>
      </c>
      <c r="S290" s="34"/>
    </row>
    <row r="291" spans="1:19" ht="12.75" customHeight="1">
      <c r="A291" s="29" t="s">
        <v>34</v>
      </c>
      <c r="B291" s="30"/>
      <c r="C291" s="31"/>
      <c r="D291" s="32"/>
      <c r="E291" s="115"/>
      <c r="F291" s="118">
        <f t="shared" si="43"/>
        <v>0.10928432783812686</v>
      </c>
      <c r="G291" s="118">
        <f t="shared" si="43"/>
        <v>0.11642143684502554</v>
      </c>
      <c r="H291" s="118">
        <f t="shared" si="43"/>
        <v>0.12098471588644111</v>
      </c>
      <c r="I291" s="118">
        <f t="shared" si="43"/>
        <v>0.12256316838339909</v>
      </c>
      <c r="J291" s="118">
        <f t="shared" si="43"/>
        <v>2.1407091460441705E-2</v>
      </c>
      <c r="K291" s="118">
        <f t="shared" si="43"/>
        <v>2.0607289274947004E-2</v>
      </c>
      <c r="L291" s="118">
        <f t="shared" si="43"/>
        <v>2.2056555353365391E-2</v>
      </c>
      <c r="M291" s="118">
        <f t="shared" si="43"/>
        <v>2.3385905259715248E-2</v>
      </c>
      <c r="N291" s="118">
        <f t="shared" si="43"/>
        <v>1.5020431191588871E-2</v>
      </c>
      <c r="O291" s="118">
        <f t="shared" si="43"/>
        <v>1.5320982930078888E-2</v>
      </c>
      <c r="P291" s="118">
        <f t="shared" si="43"/>
        <v>1.7390526904624667E-2</v>
      </c>
      <c r="Q291" s="118">
        <f t="shared" si="43"/>
        <v>2.2422123244074034E-2</v>
      </c>
      <c r="R291" s="118">
        <f t="shared" si="43"/>
        <v>1.8624316869873689E-2</v>
      </c>
      <c r="S291" s="34"/>
    </row>
    <row r="292" spans="1:19">
      <c r="A292" s="119" t="s">
        <v>296</v>
      </c>
      <c r="B292" s="120"/>
      <c r="C292" s="121"/>
      <c r="D292" s="122"/>
      <c r="E292" s="123" t="s">
        <v>297</v>
      </c>
      <c r="F292" s="123"/>
      <c r="G292" s="123"/>
      <c r="H292" s="123"/>
      <c r="I292" s="124"/>
      <c r="J292" s="125" t="s">
        <v>298</v>
      </c>
      <c r="K292" s="123"/>
      <c r="L292" s="123"/>
      <c r="M292" s="124"/>
      <c r="N292" s="125" t="s">
        <v>299</v>
      </c>
      <c r="O292" s="123"/>
      <c r="P292" s="123"/>
      <c r="Q292" s="123"/>
      <c r="R292" s="124"/>
      <c r="S292" s="126"/>
    </row>
    <row r="293" spans="1:19" ht="15.75" customHeight="1">
      <c r="A293" s="127" t="s">
        <v>300</v>
      </c>
      <c r="B293" s="128">
        <v>40860</v>
      </c>
      <c r="C293" s="128"/>
      <c r="D293" s="128"/>
      <c r="E293" s="128"/>
      <c r="F293" s="128"/>
      <c r="G293" s="127"/>
      <c r="H293" s="127"/>
      <c r="I293" s="127"/>
      <c r="J293" s="127"/>
      <c r="K293" s="127"/>
      <c r="L293" s="127"/>
      <c r="M293" s="127"/>
      <c r="N293" s="127"/>
      <c r="O293" s="127"/>
      <c r="P293" s="127"/>
      <c r="Q293" s="127"/>
      <c r="R293" s="127"/>
    </row>
    <row r="294" spans="1:19" s="131" customFormat="1" ht="15.75" customHeight="1">
      <c r="A294" s="129" t="s">
        <v>301</v>
      </c>
      <c r="B294" s="130" t="s">
        <v>302</v>
      </c>
      <c r="C294" s="130"/>
      <c r="D294" s="130"/>
      <c r="E294" s="130"/>
      <c r="F294" s="130"/>
      <c r="G294" s="130"/>
      <c r="H294" s="130"/>
      <c r="I294" s="130"/>
      <c r="J294" s="130"/>
      <c r="K294" s="130"/>
      <c r="L294" s="130"/>
      <c r="M294" s="130"/>
      <c r="N294" s="130"/>
      <c r="O294" s="130"/>
      <c r="P294" s="130"/>
      <c r="Q294" s="130"/>
      <c r="R294" s="130"/>
    </row>
    <row r="295" spans="1:19" s="136" customFormat="1" ht="18" customHeight="1">
      <c r="A295" s="132" t="s">
        <v>303</v>
      </c>
      <c r="B295" s="133"/>
      <c r="C295" s="134"/>
      <c r="D295" s="133"/>
      <c r="E295" s="133"/>
      <c r="F295" s="133"/>
      <c r="G295" s="133"/>
      <c r="H295" s="133"/>
      <c r="I295" s="133"/>
      <c r="J295" s="133"/>
      <c r="K295" s="133"/>
      <c r="L295" s="133"/>
      <c r="M295" s="133"/>
      <c r="N295" s="133"/>
      <c r="O295" s="133"/>
      <c r="P295" s="133"/>
      <c r="Q295" s="133"/>
      <c r="R295" s="133"/>
      <c r="S295" s="135"/>
    </row>
    <row r="296" spans="1:19" s="139" customFormat="1" ht="18" customHeight="1">
      <c r="A296" s="137" t="str">
        <f>S10</f>
        <v>[A]</v>
      </c>
      <c r="B296" s="138" t="s">
        <v>304</v>
      </c>
      <c r="C296" s="138"/>
      <c r="D296" s="138"/>
      <c r="E296" s="138"/>
      <c r="F296" s="138"/>
      <c r="G296" s="138"/>
      <c r="H296" s="138"/>
      <c r="I296" s="138"/>
      <c r="J296" s="138"/>
      <c r="K296" s="138"/>
      <c r="L296" s="138"/>
      <c r="M296" s="138"/>
      <c r="N296" s="138"/>
      <c r="O296" s="138"/>
      <c r="P296" s="138"/>
      <c r="Q296" s="138"/>
      <c r="R296" s="138"/>
      <c r="S296" s="138"/>
    </row>
    <row r="297" spans="1:19" s="139" customFormat="1" ht="25.5" customHeight="1">
      <c r="A297" s="137" t="str">
        <f t="shared" ref="A297:A298" si="44">S11</f>
        <v>[B]</v>
      </c>
      <c r="B297" s="138" t="s">
        <v>305</v>
      </c>
      <c r="C297" s="138"/>
      <c r="D297" s="138"/>
      <c r="E297" s="138"/>
      <c r="F297" s="138"/>
      <c r="G297" s="138"/>
      <c r="H297" s="138"/>
      <c r="I297" s="138"/>
      <c r="J297" s="138"/>
      <c r="K297" s="138"/>
      <c r="L297" s="138"/>
      <c r="M297" s="138"/>
      <c r="N297" s="138"/>
      <c r="O297" s="138"/>
      <c r="P297" s="138"/>
      <c r="Q297" s="138"/>
      <c r="R297" s="138"/>
      <c r="S297" s="138"/>
    </row>
    <row r="298" spans="1:19" s="139" customFormat="1" ht="25.5" customHeight="1">
      <c r="A298" s="137" t="str">
        <f t="shared" si="44"/>
        <v>[C]</v>
      </c>
      <c r="B298" s="138" t="s">
        <v>306</v>
      </c>
      <c r="C298" s="138"/>
      <c r="D298" s="138"/>
      <c r="E298" s="138"/>
      <c r="F298" s="138"/>
      <c r="G298" s="138"/>
      <c r="H298" s="138"/>
      <c r="I298" s="138"/>
      <c r="J298" s="138"/>
      <c r="K298" s="138"/>
      <c r="L298" s="138"/>
      <c r="M298" s="138"/>
      <c r="N298" s="138"/>
      <c r="O298" s="138"/>
      <c r="P298" s="138"/>
      <c r="Q298" s="138"/>
      <c r="R298" s="138"/>
      <c r="S298" s="138"/>
    </row>
    <row r="299" spans="1:19" s="139" customFormat="1" ht="52.5" customHeight="1">
      <c r="A299" s="137" t="str">
        <f>S14</f>
        <v>[D]</v>
      </c>
      <c r="B299" s="138" t="s">
        <v>307</v>
      </c>
      <c r="C299" s="138"/>
      <c r="D299" s="138"/>
      <c r="E299" s="138"/>
      <c r="F299" s="138"/>
      <c r="G299" s="138"/>
      <c r="H299" s="138"/>
      <c r="I299" s="138"/>
      <c r="J299" s="138"/>
      <c r="K299" s="138"/>
      <c r="L299" s="138"/>
      <c r="M299" s="138"/>
      <c r="N299" s="138"/>
      <c r="O299" s="138"/>
      <c r="P299" s="138"/>
      <c r="Q299" s="138"/>
      <c r="R299" s="138"/>
      <c r="S299" s="138"/>
    </row>
    <row r="300" spans="1:19" s="139" customFormat="1" ht="18" customHeight="1">
      <c r="A300" s="137" t="str">
        <f>S15</f>
        <v>[E]</v>
      </c>
      <c r="B300" s="138" t="s">
        <v>308</v>
      </c>
      <c r="C300" s="138"/>
      <c r="D300" s="138"/>
      <c r="E300" s="138"/>
      <c r="F300" s="138"/>
      <c r="G300" s="138"/>
      <c r="H300" s="138"/>
      <c r="I300" s="138"/>
      <c r="J300" s="138"/>
      <c r="K300" s="138"/>
      <c r="L300" s="138"/>
      <c r="M300" s="138"/>
      <c r="N300" s="138"/>
      <c r="O300" s="138"/>
      <c r="P300" s="138"/>
      <c r="Q300" s="138"/>
      <c r="R300" s="138"/>
      <c r="S300" s="138"/>
    </row>
    <row r="301" spans="1:19" s="139" customFormat="1" ht="24.75" customHeight="1">
      <c r="A301" s="137" t="str">
        <f t="shared" ref="A301:A304" si="45">S16</f>
        <v>[F]</v>
      </c>
      <c r="B301" s="138" t="s">
        <v>309</v>
      </c>
      <c r="C301" s="138"/>
      <c r="D301" s="138"/>
      <c r="E301" s="138"/>
      <c r="F301" s="138"/>
      <c r="G301" s="138"/>
      <c r="H301" s="138"/>
      <c r="I301" s="138"/>
      <c r="J301" s="138"/>
      <c r="K301" s="138"/>
      <c r="L301" s="138"/>
      <c r="M301" s="138"/>
      <c r="N301" s="138"/>
      <c r="O301" s="138"/>
      <c r="P301" s="138"/>
      <c r="Q301" s="138"/>
      <c r="R301" s="138"/>
      <c r="S301" s="138"/>
    </row>
    <row r="302" spans="1:19" s="139" customFormat="1" ht="18" customHeight="1">
      <c r="A302" s="137" t="str">
        <f t="shared" si="45"/>
        <v>[G]</v>
      </c>
      <c r="B302" s="138" t="s">
        <v>310</v>
      </c>
      <c r="C302" s="138"/>
      <c r="D302" s="138"/>
      <c r="E302" s="138"/>
      <c r="F302" s="138"/>
      <c r="G302" s="138"/>
      <c r="H302" s="138"/>
      <c r="I302" s="138"/>
      <c r="J302" s="138"/>
      <c r="K302" s="138"/>
      <c r="L302" s="138"/>
      <c r="M302" s="138"/>
      <c r="N302" s="138"/>
      <c r="O302" s="138"/>
      <c r="P302" s="138"/>
      <c r="Q302" s="138"/>
      <c r="R302" s="138"/>
      <c r="S302" s="138"/>
    </row>
    <row r="303" spans="1:19" s="139" customFormat="1" ht="18" customHeight="1">
      <c r="A303" s="137" t="str">
        <f t="shared" si="45"/>
        <v>[H]</v>
      </c>
      <c r="B303" s="138" t="s">
        <v>311</v>
      </c>
      <c r="C303" s="138"/>
      <c r="D303" s="138"/>
      <c r="E303" s="138"/>
      <c r="F303" s="138"/>
      <c r="G303" s="138"/>
      <c r="H303" s="138"/>
      <c r="I303" s="138"/>
      <c r="J303" s="138"/>
      <c r="K303" s="138"/>
      <c r="L303" s="138"/>
      <c r="M303" s="138"/>
      <c r="N303" s="138"/>
      <c r="O303" s="138"/>
      <c r="P303" s="138"/>
      <c r="Q303" s="138"/>
      <c r="R303" s="138"/>
      <c r="S303" s="138"/>
    </row>
    <row r="304" spans="1:19" s="139" customFormat="1" ht="18" customHeight="1">
      <c r="A304" s="137" t="str">
        <f t="shared" si="45"/>
        <v>[I]</v>
      </c>
      <c r="B304" s="138" t="s">
        <v>312</v>
      </c>
      <c r="C304" s="138"/>
      <c r="D304" s="138"/>
      <c r="E304" s="138"/>
      <c r="F304" s="138"/>
      <c r="G304" s="138"/>
      <c r="H304" s="138"/>
      <c r="I304" s="138"/>
      <c r="J304" s="138"/>
      <c r="K304" s="138"/>
      <c r="L304" s="138"/>
      <c r="M304" s="138"/>
      <c r="N304" s="138"/>
      <c r="O304" s="138"/>
      <c r="P304" s="138"/>
      <c r="Q304" s="138"/>
      <c r="R304" s="138"/>
      <c r="S304" s="138"/>
    </row>
    <row r="305" spans="1:19" s="139" customFormat="1" ht="18" customHeight="1">
      <c r="A305" s="137" t="str">
        <f>E292</f>
        <v>[J]</v>
      </c>
      <c r="B305" s="138" t="s">
        <v>313</v>
      </c>
      <c r="C305" s="138"/>
      <c r="D305" s="138"/>
      <c r="E305" s="138"/>
      <c r="F305" s="138"/>
      <c r="G305" s="138"/>
      <c r="H305" s="138"/>
      <c r="I305" s="138"/>
      <c r="J305" s="138"/>
      <c r="K305" s="138"/>
      <c r="L305" s="138"/>
      <c r="M305" s="138"/>
      <c r="N305" s="138"/>
      <c r="O305" s="138"/>
      <c r="P305" s="138"/>
      <c r="Q305" s="138"/>
      <c r="R305" s="138"/>
      <c r="S305" s="138"/>
    </row>
    <row r="306" spans="1:19" s="139" customFormat="1" ht="36" customHeight="1">
      <c r="A306" s="140" t="str">
        <f>J292</f>
        <v>[K]</v>
      </c>
      <c r="B306" s="138" t="s">
        <v>314</v>
      </c>
      <c r="C306" s="138"/>
      <c r="D306" s="138"/>
      <c r="E306" s="138"/>
      <c r="F306" s="138"/>
      <c r="G306" s="138"/>
      <c r="H306" s="138"/>
      <c r="I306" s="138"/>
      <c r="J306" s="138"/>
      <c r="K306" s="138"/>
      <c r="L306" s="138"/>
      <c r="M306" s="138"/>
      <c r="N306" s="138"/>
      <c r="O306" s="138"/>
      <c r="P306" s="138"/>
      <c r="Q306" s="138"/>
      <c r="R306" s="138"/>
      <c r="S306" s="138"/>
    </row>
    <row r="307" spans="1:19" s="139" customFormat="1" ht="24.75" customHeight="1">
      <c r="A307" s="140" t="str">
        <f>N292</f>
        <v>[L]</v>
      </c>
      <c r="B307" s="138" t="s">
        <v>315</v>
      </c>
      <c r="C307" s="138"/>
      <c r="D307" s="138"/>
      <c r="E307" s="138"/>
      <c r="F307" s="138"/>
      <c r="G307" s="138"/>
      <c r="H307" s="138"/>
      <c r="I307" s="138"/>
      <c r="J307" s="138"/>
      <c r="K307" s="138"/>
      <c r="L307" s="138"/>
      <c r="M307" s="138"/>
      <c r="N307" s="138"/>
      <c r="O307" s="138"/>
      <c r="P307" s="138"/>
      <c r="Q307" s="138"/>
      <c r="R307" s="138"/>
      <c r="S307" s="138"/>
    </row>
    <row r="308" spans="1:19" s="136" customFormat="1" ht="18" customHeight="1">
      <c r="A308" s="141" t="s">
        <v>316</v>
      </c>
      <c r="B308" s="141"/>
      <c r="C308" s="141"/>
      <c r="D308" s="141"/>
      <c r="E308" s="141"/>
      <c r="F308" s="141"/>
      <c r="G308" s="141"/>
      <c r="H308" s="141"/>
      <c r="I308" s="141"/>
      <c r="J308" s="141"/>
      <c r="K308" s="141"/>
      <c r="L308" s="141"/>
      <c r="M308" s="141"/>
      <c r="N308" s="141"/>
      <c r="O308" s="141"/>
      <c r="P308" s="141"/>
      <c r="Q308" s="141"/>
      <c r="R308" s="141"/>
      <c r="S308" s="141"/>
    </row>
    <row r="309" spans="1:19" s="143" customFormat="1" ht="24.75" customHeight="1">
      <c r="A309" s="140" t="s">
        <v>317</v>
      </c>
      <c r="B309" s="142" t="s">
        <v>318</v>
      </c>
      <c r="C309" s="142"/>
      <c r="D309" s="142"/>
      <c r="E309" s="142"/>
      <c r="F309" s="142"/>
      <c r="G309" s="142"/>
      <c r="H309" s="142"/>
      <c r="I309" s="142"/>
      <c r="J309" s="142"/>
      <c r="K309" s="142"/>
      <c r="L309" s="142"/>
      <c r="M309" s="142"/>
      <c r="N309" s="142"/>
      <c r="O309" s="142"/>
      <c r="P309" s="142"/>
      <c r="Q309" s="142"/>
      <c r="R309" s="142"/>
      <c r="S309" s="142"/>
    </row>
    <row r="310" spans="1:19" s="143" customFormat="1" ht="24.75" customHeight="1">
      <c r="A310" s="140" t="s">
        <v>319</v>
      </c>
      <c r="B310" s="144" t="s">
        <v>320</v>
      </c>
      <c r="C310" s="144"/>
      <c r="D310" s="144"/>
      <c r="E310" s="144"/>
      <c r="F310" s="144"/>
      <c r="G310" s="144"/>
      <c r="H310" s="144"/>
      <c r="I310" s="144"/>
      <c r="J310" s="144"/>
      <c r="K310" s="144"/>
      <c r="L310" s="144"/>
      <c r="M310" s="144"/>
      <c r="N310" s="144"/>
      <c r="O310" s="144"/>
      <c r="P310" s="144"/>
      <c r="Q310" s="144"/>
      <c r="R310" s="144"/>
      <c r="S310" s="144"/>
    </row>
    <row r="311" spans="1:19" ht="18">
      <c r="A311" s="145" t="s">
        <v>321</v>
      </c>
      <c r="B311" s="145"/>
      <c r="C311" s="145"/>
      <c r="D311" s="145"/>
      <c r="E311" s="145"/>
      <c r="F311" s="145"/>
      <c r="G311" s="145"/>
      <c r="H311" s="145"/>
      <c r="I311" s="145"/>
      <c r="J311" s="145"/>
      <c r="K311" s="145"/>
      <c r="L311" s="145"/>
      <c r="M311" s="145"/>
      <c r="N311" s="145"/>
      <c r="O311" s="145"/>
      <c r="P311" s="145"/>
    </row>
    <row r="312" spans="1:19" s="147" customFormat="1" ht="12.75" customHeight="1">
      <c r="A312" s="146"/>
    </row>
    <row r="313" spans="1:19">
      <c r="G313" s="147"/>
      <c r="H313" s="147"/>
      <c r="I313" s="147"/>
    </row>
    <row r="314" spans="1:19">
      <c r="N314" s="149"/>
      <c r="O314" s="149"/>
      <c r="P314" s="149"/>
      <c r="Q314" s="150"/>
      <c r="R314" s="150"/>
    </row>
    <row r="315" spans="1:19">
      <c r="N315" s="151"/>
      <c r="O315" s="151"/>
      <c r="P315" s="152"/>
    </row>
    <row r="316" spans="1:19">
      <c r="N316" s="151"/>
      <c r="O316" s="151"/>
      <c r="P316" s="151"/>
    </row>
    <row r="317" spans="1:19">
      <c r="N317" s="151"/>
      <c r="O317" s="151"/>
      <c r="P317" s="151"/>
    </row>
    <row r="318" spans="1:19">
      <c r="N318" s="151"/>
      <c r="O318" s="151"/>
      <c r="P318" s="151"/>
    </row>
    <row r="319" spans="1:19">
      <c r="N319" s="151"/>
      <c r="O319" s="151"/>
      <c r="P319" s="151"/>
      <c r="Q319" s="150"/>
    </row>
    <row r="320" spans="1:19">
      <c r="N320" s="150"/>
      <c r="O320" s="150"/>
    </row>
  </sheetData>
  <mergeCells count="32">
    <mergeCell ref="B307:S307"/>
    <mergeCell ref="A308:S308"/>
    <mergeCell ref="B309:S309"/>
    <mergeCell ref="B310:S310"/>
    <mergeCell ref="A311:P311"/>
    <mergeCell ref="B301:S301"/>
    <mergeCell ref="B302:S302"/>
    <mergeCell ref="B303:S303"/>
    <mergeCell ref="B304:S304"/>
    <mergeCell ref="B305:S305"/>
    <mergeCell ref="B306:S306"/>
    <mergeCell ref="B294:R294"/>
    <mergeCell ref="B296:S296"/>
    <mergeCell ref="B297:S297"/>
    <mergeCell ref="B298:S298"/>
    <mergeCell ref="B299:S299"/>
    <mergeCell ref="B300:S300"/>
    <mergeCell ref="F278:R278"/>
    <mergeCell ref="A292:B292"/>
    <mergeCell ref="E292:I292"/>
    <mergeCell ref="J292:M292"/>
    <mergeCell ref="N292:R292"/>
    <mergeCell ref="B293:F293"/>
    <mergeCell ref="A2:S2"/>
    <mergeCell ref="A3:B6"/>
    <mergeCell ref="C3:C6"/>
    <mergeCell ref="D3:D6"/>
    <mergeCell ref="E3:M3"/>
    <mergeCell ref="N3:R5"/>
    <mergeCell ref="S3:S6"/>
    <mergeCell ref="E4:I5"/>
    <mergeCell ref="J4:M5"/>
  </mergeCells>
  <printOptions horizontalCentered="1"/>
  <pageMargins left="0.2" right="0.2" top="0.75" bottom="0.75" header="0.3" footer="0.3"/>
  <pageSetup scale="66" fitToHeight="6" orientation="landscape"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19"/>
  <sheetViews>
    <sheetView view="pageBreakPreview" zoomScale="150" zoomScaleNormal="100" zoomScaleSheetLayoutView="150" workbookViewId="0">
      <pane xSplit="3" ySplit="3" topLeftCell="D398" activePane="bottomRight" state="frozen"/>
      <selection activeCell="J254" sqref="J254"/>
      <selection pane="topRight" activeCell="J254" sqref="J254"/>
      <selection pane="bottomLeft" activeCell="J254" sqref="J254"/>
      <selection pane="bottomRight" activeCell="J254" sqref="J254"/>
    </sheetView>
  </sheetViews>
  <sheetFormatPr defaultColWidth="9.140625" defaultRowHeight="15"/>
  <cols>
    <col min="1" max="1" width="6.7109375" style="131" customWidth="1"/>
    <col min="2" max="2" width="5.7109375" customWidth="1"/>
    <col min="3" max="3" width="32.28515625" customWidth="1"/>
    <col min="4" max="5" width="7.28515625" customWidth="1"/>
    <col min="6" max="7" width="7.5703125" customWidth="1"/>
    <col min="8" max="12" width="6.7109375" customWidth="1"/>
    <col min="13" max="16" width="5.7109375" customWidth="1"/>
    <col min="17" max="20" width="7.140625" customWidth="1"/>
    <col min="21" max="21" width="9.140625" style="131"/>
  </cols>
  <sheetData>
    <row r="1" spans="1:21" ht="21" customHeight="1" thickBot="1">
      <c r="A1" s="1" t="s">
        <v>322</v>
      </c>
      <c r="B1" s="1"/>
      <c r="C1" s="1"/>
      <c r="D1" s="1"/>
      <c r="E1" s="1"/>
      <c r="F1" s="1"/>
      <c r="G1" s="1"/>
      <c r="H1" s="1"/>
      <c r="I1" s="1"/>
      <c r="J1" s="1"/>
      <c r="K1" s="1"/>
      <c r="L1" s="1"/>
      <c r="M1" s="1"/>
      <c r="N1" s="1"/>
      <c r="O1" s="1"/>
      <c r="P1" s="1"/>
      <c r="Q1" s="1"/>
      <c r="R1" s="1"/>
      <c r="S1" s="1"/>
      <c r="T1" s="1"/>
      <c r="U1" s="1"/>
    </row>
    <row r="2" spans="1:21" ht="37.5" customHeight="1" thickTop="1">
      <c r="A2" s="2" t="s">
        <v>1</v>
      </c>
      <c r="B2" s="2"/>
      <c r="C2" s="3"/>
      <c r="D2" s="6" t="s">
        <v>323</v>
      </c>
      <c r="E2" s="6"/>
      <c r="F2" s="6"/>
      <c r="G2" s="153"/>
      <c r="H2" s="5" t="s">
        <v>324</v>
      </c>
      <c r="I2" s="6"/>
      <c r="J2" s="6"/>
      <c r="K2" s="6"/>
      <c r="L2" s="153"/>
      <c r="M2" s="5" t="s">
        <v>325</v>
      </c>
      <c r="N2" s="6"/>
      <c r="O2" s="6"/>
      <c r="P2" s="153"/>
      <c r="Q2" s="5" t="s">
        <v>326</v>
      </c>
      <c r="R2" s="153"/>
      <c r="S2" s="5" t="s">
        <v>327</v>
      </c>
      <c r="T2" s="153"/>
      <c r="U2" s="7" t="s">
        <v>6</v>
      </c>
    </row>
    <row r="3" spans="1:21" ht="37.5" customHeight="1">
      <c r="A3" s="16"/>
      <c r="B3" s="16"/>
      <c r="C3" s="17"/>
      <c r="D3" s="20">
        <v>1995</v>
      </c>
      <c r="E3" s="20">
        <v>2000</v>
      </c>
      <c r="F3" s="20">
        <v>2005</v>
      </c>
      <c r="G3" s="20">
        <v>2008</v>
      </c>
      <c r="H3" s="21">
        <v>1995</v>
      </c>
      <c r="I3" s="20">
        <v>2000</v>
      </c>
      <c r="J3" s="20">
        <v>2005</v>
      </c>
      <c r="K3" s="20">
        <v>2008</v>
      </c>
      <c r="L3" s="20">
        <v>2009</v>
      </c>
      <c r="M3" s="20">
        <v>1995</v>
      </c>
      <c r="N3" s="20">
        <v>2000</v>
      </c>
      <c r="O3" s="20">
        <v>2005</v>
      </c>
      <c r="P3" s="20">
        <v>2008</v>
      </c>
      <c r="Q3" s="19" t="s">
        <v>328</v>
      </c>
      <c r="R3" s="19" t="s">
        <v>329</v>
      </c>
      <c r="S3" s="19" t="s">
        <v>330</v>
      </c>
      <c r="T3" s="19" t="s">
        <v>331</v>
      </c>
      <c r="U3" s="15"/>
    </row>
    <row r="4" spans="1:21" s="28" customFormat="1" ht="18" customHeight="1">
      <c r="A4" s="22" t="s">
        <v>14</v>
      </c>
      <c r="B4" s="154"/>
      <c r="C4" s="154"/>
      <c r="D4" s="26">
        <f>1000000*'Table 1.7 '!J7/'Table 1.7 '!E7</f>
        <v>5535.9451797294269</v>
      </c>
      <c r="E4" s="26">
        <f>1000000*'Table 1.7 '!K7/'Table 1.7 '!F7</f>
        <v>6804.480173996616</v>
      </c>
      <c r="F4" s="26">
        <f>1000000*'Table 1.7 '!L7/'Table 1.7 '!G7</f>
        <v>8651.3349028778466</v>
      </c>
      <c r="G4" s="26">
        <f>1000000*'Table 1.7 '!M7/'Table 1.7 '!H7</f>
        <v>10255.425927074813</v>
      </c>
      <c r="H4" s="26">
        <f>1000000*'Table 1.7 '!N7/'Table 1.7 '!E7</f>
        <v>445.79093484967234</v>
      </c>
      <c r="I4" s="26">
        <f>1000000*'Table 1.7 '!O7/'Table 1.7 '!F7</f>
        <v>561.6715068577206</v>
      </c>
      <c r="J4" s="26">
        <f>1000000*'Table 1.7 '!P7/'Table 1.7 '!G7</f>
        <v>749.89681981675119</v>
      </c>
      <c r="K4" s="26">
        <f>1000000*'Table 1.7 '!Q7/'Table 1.7 '!H7</f>
        <v>895.62854991187544</v>
      </c>
      <c r="L4" s="26">
        <f>1000000*'Table 1.7 '!R7/'Table 1.7 '!I7</f>
        <v>938.05884025393721</v>
      </c>
      <c r="M4" s="155">
        <f>H4/D4</f>
        <v>8.0526616571636761E-2</v>
      </c>
      <c r="N4" s="155">
        <f>I4/E4</f>
        <v>8.2544366725345666E-2</v>
      </c>
      <c r="O4" s="155">
        <f>J4/F4</f>
        <v>8.6679897176018442E-2</v>
      </c>
      <c r="P4" s="155">
        <f>K4/G4</f>
        <v>8.7332165068578313E-2</v>
      </c>
      <c r="Q4" s="155">
        <f>((G4/D4)^(1/13)-1)</f>
        <v>4.8569137209613977E-2</v>
      </c>
      <c r="R4" s="155">
        <f>((K4/H4)^(1/13)-1)</f>
        <v>5.5133563821171849E-2</v>
      </c>
      <c r="S4" s="155">
        <f>G4/G$246</f>
        <v>0.21917986593449057</v>
      </c>
      <c r="T4" s="155">
        <f>L4/L$246</f>
        <v>0.1265936356617999</v>
      </c>
      <c r="U4" s="27"/>
    </row>
    <row r="5" spans="1:21" ht="12.75" customHeight="1">
      <c r="A5" s="29" t="s">
        <v>15</v>
      </c>
      <c r="B5" s="156"/>
      <c r="C5" s="156"/>
      <c r="D5" s="33">
        <f>1000000*'Table 1.7 '!J8/'Table 1.7 '!E8</f>
        <v>17953.136774200939</v>
      </c>
      <c r="E5" s="33">
        <f>1000000*'Table 1.7 '!K8/'Table 1.7 '!F8</f>
        <v>22716.252615855603</v>
      </c>
      <c r="F5" s="33">
        <f>1000000*'Table 1.7 '!L8/'Table 1.7 '!G8</f>
        <v>28284.447052682706</v>
      </c>
      <c r="G5" s="33">
        <f>1000000*'Table 1.7 '!M8/'Table 1.7 '!H8</f>
        <v>32246.415347676735</v>
      </c>
      <c r="H5" s="33">
        <f>1000000*'Table 1.7 '!N8/'Table 1.7 '!E8</f>
        <v>1771.0154028346979</v>
      </c>
      <c r="I5" s="33">
        <f>1000000*'Table 1.7 '!O8/'Table 1.7 '!F8</f>
        <v>2275.5905203720072</v>
      </c>
      <c r="J5" s="33">
        <f>1000000*'Table 1.7 '!P8/'Table 1.7 '!G8</f>
        <v>3091.1400235261731</v>
      </c>
      <c r="K5" s="33">
        <f>1000000*'Table 1.7 '!Q8/'Table 1.7 '!H8</f>
        <v>3659.9416429934399</v>
      </c>
      <c r="L5" s="33">
        <f>1000000*'Table 1.7 '!R8/'Table 1.7 '!I8</f>
        <v>3807.9732056315934</v>
      </c>
      <c r="M5" s="157">
        <f>H5/D5</f>
        <v>9.8646572190085852E-2</v>
      </c>
      <c r="N5" s="157">
        <f>I5/E5</f>
        <v>0.10017455602618537</v>
      </c>
      <c r="O5" s="157">
        <f>J5/F5</f>
        <v>0.10928762431765433</v>
      </c>
      <c r="P5" s="157">
        <f>K5/G5</f>
        <v>0.11349917823523688</v>
      </c>
      <c r="Q5" s="157">
        <f>((G5/D5)^(1/13)-1)</f>
        <v>4.6079521662862888E-2</v>
      </c>
      <c r="R5" s="157">
        <f>((K5/H5)^(1/13)-1)</f>
        <v>5.7426378724241944E-2</v>
      </c>
      <c r="S5" s="157">
        <f>G5/G$246</f>
        <v>0.68917322820424742</v>
      </c>
      <c r="T5" s="157">
        <f>L5/L$246</f>
        <v>0.51389651897862254</v>
      </c>
      <c r="U5" s="34"/>
    </row>
    <row r="6" spans="1:21" ht="12.75" customHeight="1">
      <c r="A6" s="35" t="s">
        <v>16</v>
      </c>
      <c r="B6" s="156"/>
      <c r="C6" s="156"/>
      <c r="D6" s="33">
        <f>1000000*'Table 1.7 '!J9/'Table 1.7 '!E9</f>
        <v>27330</v>
      </c>
      <c r="E6" s="33">
        <f>1000000*'Table 1.7 '!K9/'Table 1.7 '!F9</f>
        <v>35190</v>
      </c>
      <c r="F6" s="33">
        <f>1000000*'Table 1.7 '!L9/'Table 1.7 '!G9</f>
        <v>42390</v>
      </c>
      <c r="G6" s="33">
        <f>1000000*'Table 1.7 '!M9/'Table 1.7 '!H9</f>
        <v>46790</v>
      </c>
      <c r="H6" s="33">
        <f>1000000*'Table 1.7 '!N9/'Table 1.7 '!E9</f>
        <v>3748</v>
      </c>
      <c r="I6" s="33">
        <f>1000000*'Table 1.7 '!O9/'Table 1.7 '!F9</f>
        <v>4703</v>
      </c>
      <c r="J6" s="33">
        <f>1000000*'Table 1.7 '!P9/'Table 1.7 '!G9</f>
        <v>6259</v>
      </c>
      <c r="K6" s="33">
        <f>1000000*'Table 1.7 '!Q9/'Table 1.7 '!H9</f>
        <v>7164.0000000000009</v>
      </c>
      <c r="L6" s="33">
        <f>1000000*'Table 1.7 '!R9/'Table 1.7 '!I9</f>
        <v>7410</v>
      </c>
      <c r="M6" s="157">
        <f>H6/D6</f>
        <v>0.13713867544822539</v>
      </c>
      <c r="N6" s="157">
        <f>I6/E6</f>
        <v>0.13364592213697074</v>
      </c>
      <c r="O6" s="157">
        <f>J6/F6</f>
        <v>0.14765274828969097</v>
      </c>
      <c r="P6" s="157">
        <f>K6/G6</f>
        <v>0.15310963881171191</v>
      </c>
      <c r="Q6" s="157">
        <f>((G6/D6)^(1/13)-1)</f>
        <v>4.2227600990522696E-2</v>
      </c>
      <c r="R6" s="157">
        <f>((K6/H6)^(1/13)-1)</f>
        <v>5.1096932960090102E-2</v>
      </c>
      <c r="S6" s="157">
        <f>G6/G$246</f>
        <v>1</v>
      </c>
      <c r="T6" s="157">
        <f>L6/L$246</f>
        <v>1</v>
      </c>
      <c r="U6" s="34"/>
    </row>
    <row r="7" spans="1:21" s="43" customFormat="1" ht="12.75" customHeight="1">
      <c r="A7" s="36" t="s">
        <v>332</v>
      </c>
      <c r="B7" s="158"/>
      <c r="C7" s="158"/>
      <c r="D7" s="40">
        <f>1000000*'Table 1.7 '!J10/'Table 1.7 '!E10</f>
        <v>21483.387877424626</v>
      </c>
      <c r="E7" s="40">
        <f>1000000*'Table 1.7 '!K10/'Table 1.7 '!F10</f>
        <v>25923.39847483642</v>
      </c>
      <c r="F7" s="40">
        <f>1000000*'Table 1.7 '!L10/'Table 1.7 '!G10</f>
        <v>31182.871579753595</v>
      </c>
      <c r="G7" s="40">
        <f>1000000*'Table 1.7 '!M10/'Table 1.7 '!H10</f>
        <v>34867.632705394521</v>
      </c>
      <c r="H7" s="40">
        <f>1000000*'Table 1.7 '!N10/'Table 1.7 '!E10</f>
        <v>1774.8525358946792</v>
      </c>
      <c r="I7" s="40">
        <f>1000000*'Table 1.7 '!O10/'Table 1.7 '!F10</f>
        <v>2223.1250905127104</v>
      </c>
      <c r="J7" s="40">
        <f>1000000*'Table 1.7 '!P10/'Table 1.7 '!G10</f>
        <v>2850.6941458597198</v>
      </c>
      <c r="K7" s="40">
        <f>1000000*'Table 1.7 '!Q10/'Table 1.7 '!H10</f>
        <v>3325.1945451528381</v>
      </c>
      <c r="L7" s="40">
        <f>1000000*'Table 1.7 '!R10/'Table 1.7 '!I10</f>
        <v>3425.1751772011185</v>
      </c>
      <c r="M7" s="159">
        <f>H7/D7</f>
        <v>8.2615113874089957E-2</v>
      </c>
      <c r="N7" s="159">
        <f>I7/E7</f>
        <v>8.5757470906859506E-2</v>
      </c>
      <c r="O7" s="159">
        <f>J7/F7</f>
        <v>9.1418589803981279E-2</v>
      </c>
      <c r="P7" s="159">
        <f>K7/G7</f>
        <v>9.5366226128634851E-2</v>
      </c>
      <c r="Q7" s="159">
        <f>((G7/D7)^(1/13)-1)</f>
        <v>3.7954791130086152E-2</v>
      </c>
      <c r="R7" s="159">
        <f>((K7/H7)^(1/13)-1)</f>
        <v>4.9478255997109422E-2</v>
      </c>
      <c r="S7" s="159">
        <f>G7/G$246</f>
        <v>0.74519411637945121</v>
      </c>
      <c r="T7" s="159">
        <f>L7/L$246</f>
        <v>0.46223686601904435</v>
      </c>
      <c r="U7" s="42" t="s">
        <v>18</v>
      </c>
    </row>
    <row r="8" spans="1:21" s="51" customFormat="1" ht="12.75" customHeight="1">
      <c r="A8" s="44" t="s">
        <v>19</v>
      </c>
      <c r="B8" s="160"/>
      <c r="C8" s="160"/>
      <c r="D8" s="48">
        <f>1000000*'Table 1.7 '!J11/'Table 1.7 '!E11</f>
        <v>15873.971083880446</v>
      </c>
      <c r="E8" s="48">
        <f>1000000*'Table 1.7 '!K11/'Table 1.7 '!F11</f>
        <v>20893.599665679201</v>
      </c>
      <c r="F8" s="48">
        <f>1000000*'Table 1.7 '!L11/'Table 1.7 '!G11</f>
        <v>26064.752911913201</v>
      </c>
      <c r="G8" s="48">
        <f>1000000*'Table 1.7 '!M11/'Table 1.7 '!H11</f>
        <v>29949.845717702687</v>
      </c>
      <c r="H8" s="48">
        <f>1000000*'Table 1.7 '!N11/'Table 1.7 '!E11</f>
        <v>1243.9804666214732</v>
      </c>
      <c r="I8" s="48">
        <f>1000000*'Table 1.7 '!O11/'Table 1.7 '!F11</f>
        <v>1645.0349479782083</v>
      </c>
      <c r="J8" s="48">
        <f>1000000*'Table 1.7 '!P11/'Table 1.7 '!G11</f>
        <v>2320.3729244461974</v>
      </c>
      <c r="K8" s="48">
        <f>1000000*'Table 1.7 '!Q11/'Table 1.7 '!H11</f>
        <v>2833.5688711230646</v>
      </c>
      <c r="L8" s="48">
        <f>1000000*'Table 1.7 '!R11/'Table 1.7 '!I11</f>
        <v>3032.3795506753877</v>
      </c>
      <c r="M8" s="161">
        <f>H8/D8</f>
        <v>7.8366053462494908E-2</v>
      </c>
      <c r="N8" s="161">
        <f>I8/E8</f>
        <v>7.8733917290490604E-2</v>
      </c>
      <c r="O8" s="161">
        <f>J8/F8</f>
        <v>8.9023400002600589E-2</v>
      </c>
      <c r="P8" s="161">
        <f>K8/G8</f>
        <v>9.4610466372058971E-2</v>
      </c>
      <c r="Q8" s="161">
        <f>((G8/D8)^(1/13)-1)</f>
        <v>5.0046145279346144E-2</v>
      </c>
      <c r="R8" s="161">
        <f>((K8/H8)^(1/13)-1)</f>
        <v>6.5372677653231293E-2</v>
      </c>
      <c r="S8" s="161">
        <f>G8/G$246</f>
        <v>0.64009073985259002</v>
      </c>
      <c r="T8" s="161">
        <f>L8/L$246</f>
        <v>0.40922800953783911</v>
      </c>
      <c r="U8" s="50" t="s">
        <v>20</v>
      </c>
    </row>
    <row r="9" spans="1:21" s="59" customFormat="1" ht="12.75" customHeight="1">
      <c r="A9" s="52" t="s">
        <v>333</v>
      </c>
      <c r="B9" s="162"/>
      <c r="C9" s="162"/>
      <c r="D9" s="56">
        <f>1000000*'Table 1.7 '!J12/'Table 1.7 '!E12</f>
        <v>5345.2638493225741</v>
      </c>
      <c r="E9" s="56">
        <f>1000000*'Table 1.7 '!K12/'Table 1.7 '!F12</f>
        <v>6304.697432314978</v>
      </c>
      <c r="F9" s="56">
        <f>1000000*'Table 1.7 '!L12/'Table 1.7 '!G12</f>
        <v>9758.3501199762886</v>
      </c>
      <c r="G9" s="56">
        <f>1000000*'Table 1.7 '!M12/'Table 1.7 '!H12</f>
        <v>13119.211126364065</v>
      </c>
      <c r="H9" s="56">
        <f>1000000*'Table 1.7 '!N12/'Table 1.7 '!E12</f>
        <v>276.82257310014859</v>
      </c>
      <c r="I9" s="56">
        <f>1000000*'Table 1.7 '!O12/'Table 1.7 '!F12</f>
        <v>340.67919058733889</v>
      </c>
      <c r="J9" s="56">
        <f>1000000*'Table 1.7 '!P12/'Table 1.7 '!G12</f>
        <v>584.80081718795554</v>
      </c>
      <c r="K9" s="56">
        <f>1000000*'Table 1.7 '!Q12/'Table 1.7 '!H12</f>
        <v>862.84300034444448</v>
      </c>
      <c r="L9" s="56">
        <f>1000000*'Table 1.7 '!R12/'Table 1.7 '!I12</f>
        <v>892.9030057749078</v>
      </c>
      <c r="M9" s="163">
        <f>H9/D9</f>
        <v>5.178838330594876E-2</v>
      </c>
      <c r="N9" s="163">
        <f>I9/E9</f>
        <v>5.4035771620248439E-2</v>
      </c>
      <c r="O9" s="163">
        <f>J9/F9</f>
        <v>5.9928247090746581E-2</v>
      </c>
      <c r="P9" s="163">
        <f>K9/G9</f>
        <v>6.576942714264998E-2</v>
      </c>
      <c r="Q9" s="163">
        <f>((G9/D9)^(1/13)-1)</f>
        <v>7.1507647241326744E-2</v>
      </c>
      <c r="R9" s="163">
        <f>((K9/H9)^(1/13)-1)</f>
        <v>9.1388195797457383E-2</v>
      </c>
      <c r="S9" s="163">
        <f>G9/G$246</f>
        <v>0.28038493537858655</v>
      </c>
      <c r="T9" s="163">
        <f>L9/L$246</f>
        <v>0.12049973087380672</v>
      </c>
      <c r="U9" s="58" t="s">
        <v>22</v>
      </c>
    </row>
    <row r="10" spans="1:21" ht="12.75" customHeight="1">
      <c r="A10" s="29" t="s">
        <v>334</v>
      </c>
      <c r="B10" s="156"/>
      <c r="C10" s="156"/>
      <c r="D10" s="33">
        <f>1000000*'Table 1.7 '!J13/'Table 1.7 '!E13</f>
        <v>2349.2041220898309</v>
      </c>
      <c r="E10" s="33">
        <f>1000000*'Table 1.7 '!K13/'Table 1.7 '!F13</f>
        <v>2970.6323497969533</v>
      </c>
      <c r="F10" s="33">
        <f>1000000*'Table 1.7 '!L13/'Table 1.7 '!G13</f>
        <v>4162.1353397528892</v>
      </c>
      <c r="G10" s="33">
        <f>1000000*'Table 1.7 '!M13/'Table 1.7 '!H13</f>
        <v>5365.0534132437697</v>
      </c>
      <c r="H10" s="33">
        <f>1000000*'Table 1.7 '!N13/'Table 1.7 '!E13</f>
        <v>105.68607373141943</v>
      </c>
      <c r="I10" s="33">
        <f>1000000*'Table 1.7 '!O13/'Table 1.7 '!F13</f>
        <v>148.71281826246772</v>
      </c>
      <c r="J10" s="33">
        <f>1000000*'Table 1.7 '!P13/'Table 1.7 '!G13</f>
        <v>214.56101125692069</v>
      </c>
      <c r="K10" s="33">
        <f>1000000*'Table 1.7 '!Q13/'Table 1.7 '!H13</f>
        <v>280.89855702830118</v>
      </c>
      <c r="L10" s="33">
        <f>1000000*'Table 1.7 '!R13/'Table 1.7 '!I13</f>
        <v>305.61618206599502</v>
      </c>
      <c r="M10" s="157">
        <f>H10/D10</f>
        <v>4.4988033495106439E-2</v>
      </c>
      <c r="N10" s="157">
        <f>I10/E10</f>
        <v>5.0060997374054866E-2</v>
      </c>
      <c r="O10" s="157">
        <f>J10/F10</f>
        <v>5.1550705044987662E-2</v>
      </c>
      <c r="P10" s="157">
        <f>K10/G10</f>
        <v>5.235708489591101E-2</v>
      </c>
      <c r="Q10" s="157">
        <f>((G10/D10)^(1/13)-1)</f>
        <v>6.5586513040967409E-2</v>
      </c>
      <c r="R10" s="157">
        <f>((K10/H10)^(1/13)-1)</f>
        <v>7.8093153456598952E-2</v>
      </c>
      <c r="S10" s="157">
        <f>G10/G$246</f>
        <v>0.11466239395690894</v>
      </c>
      <c r="T10" s="157">
        <f>L10/L$246</f>
        <v>4.1243749266665991E-2</v>
      </c>
      <c r="U10" s="34"/>
    </row>
    <row r="11" spans="1:21" s="67" customFormat="1" ht="12.75" customHeight="1">
      <c r="A11" s="60" t="s">
        <v>24</v>
      </c>
      <c r="B11" s="164"/>
      <c r="C11" s="164"/>
      <c r="D11" s="64">
        <f>1000000*'Table 1.7 '!J14/'Table 1.7 '!E14</f>
        <v>630.80349411164809</v>
      </c>
      <c r="E11" s="64">
        <f>1000000*'Table 1.7 '!K14/'Table 1.7 '!F14</f>
        <v>765.02615830665593</v>
      </c>
      <c r="F11" s="64">
        <f>1000000*'Table 1.7 '!L14/'Table 1.7 '!G14</f>
        <v>1012.8765437724915</v>
      </c>
      <c r="G11" s="64">
        <f>1000000*'Table 1.7 '!M14/'Table 1.7 '!H14</f>
        <v>1290.4499893214368</v>
      </c>
      <c r="H11" s="64">
        <f>1000000*'Table 1.7 '!N14/'Table 1.7 '!E14</f>
        <v>25.823795236086429</v>
      </c>
      <c r="I11" s="64">
        <f>1000000*'Table 1.7 '!O14/'Table 1.7 '!F14</f>
        <v>30.814945152434202</v>
      </c>
      <c r="J11" s="64">
        <f>1000000*'Table 1.7 '!P14/'Table 1.7 '!G14</f>
        <v>46.214345241392046</v>
      </c>
      <c r="K11" s="64">
        <f>1000000*'Table 1.7 '!Q14/'Table 1.7 '!H14</f>
        <v>63.655858673224415</v>
      </c>
      <c r="L11" s="64">
        <f>1000000*'Table 1.7 '!R14/'Table 1.7 '!I14</f>
        <v>70.820411420191959</v>
      </c>
      <c r="M11" s="165">
        <f>H11/D11</f>
        <v>4.0937939433030132E-2</v>
      </c>
      <c r="N11" s="165">
        <f>I11/E11</f>
        <v>4.0279596740379987E-2</v>
      </c>
      <c r="O11" s="165">
        <f>J11/F11</f>
        <v>4.5626829375735388E-2</v>
      </c>
      <c r="P11" s="165">
        <f>K11/G11</f>
        <v>4.9328419698540092E-2</v>
      </c>
      <c r="Q11" s="165">
        <f>((G11/D11)^(1/13)-1)</f>
        <v>5.6601722786627118E-2</v>
      </c>
      <c r="R11" s="165">
        <f>((K11/H11)^(1/13)-1)</f>
        <v>7.1864457355174549E-2</v>
      </c>
      <c r="S11" s="165">
        <f>G11/G$246</f>
        <v>2.7579610799774241E-2</v>
      </c>
      <c r="T11" s="165">
        <f>L11/L$246</f>
        <v>9.5574104480690911E-3</v>
      </c>
      <c r="U11" s="66" t="s">
        <v>25</v>
      </c>
    </row>
    <row r="12" spans="1:21" s="170" customFormat="1" ht="12.75" customHeight="1">
      <c r="A12" s="166" t="s">
        <v>26</v>
      </c>
      <c r="B12" s="167"/>
      <c r="C12" s="167"/>
      <c r="D12" s="168">
        <f>1000000*'Table 1.7 '!J15/'Table 1.7 '!E15</f>
        <v>7694.8339198388185</v>
      </c>
      <c r="E12" s="168">
        <f>1000000*'Table 1.7 '!K15/'Table 1.7 '!F15</f>
        <v>10845.723464704337</v>
      </c>
      <c r="F12" s="168">
        <f>1000000*'Table 1.7 '!L15/'Table 1.7 '!G15</f>
        <v>14146.44019583382</v>
      </c>
      <c r="G12" s="168">
        <f>1000000*'Table 1.7 '!M15/'Table 1.7 '!H15</f>
        <v>16922.551489742444</v>
      </c>
      <c r="H12" s="168">
        <f>1000000*'Table 1.7 '!N15/'Table 1.7 '!E15</f>
        <v>378.22005239410652</v>
      </c>
      <c r="I12" s="168">
        <f>1000000*'Table 1.7 '!O15/'Table 1.7 '!F15</f>
        <v>594.59972080065359</v>
      </c>
      <c r="J12" s="168">
        <f>1000000*'Table 1.7 '!P15/'Table 1.7 '!G15</f>
        <v>846.11900385696754</v>
      </c>
      <c r="K12" s="168">
        <f>1000000*'Table 1.7 '!Q15/'Table 1.7 '!H15</f>
        <v>1079.454106531115</v>
      </c>
      <c r="L12" s="168">
        <f>1000000*'Table 1.7 '!R15/'Table 1.7 '!I15</f>
        <v>1127.73332120858</v>
      </c>
      <c r="M12" s="169">
        <f>H12/D12</f>
        <v>4.915246467100215E-2</v>
      </c>
      <c r="N12" s="169">
        <f>I12/E12</f>
        <v>5.4823426278171557E-2</v>
      </c>
      <c r="O12" s="169">
        <f>J12/F12</f>
        <v>5.9811443171841408E-2</v>
      </c>
      <c r="P12" s="169">
        <f>K12/G12</f>
        <v>6.3787904984979549E-2</v>
      </c>
      <c r="Q12" s="169">
        <f>((G12/D12)^(1/13)-1)</f>
        <v>6.2498191485208965E-2</v>
      </c>
      <c r="R12" s="169">
        <f>((K12/H12)^(1/13)-1)</f>
        <v>8.4015161160337914E-2</v>
      </c>
      <c r="S12" s="169">
        <f>G12/G$246</f>
        <v>0.36167026052024887</v>
      </c>
      <c r="T12" s="169">
        <f>L12/L$246</f>
        <v>0.15219073160709581</v>
      </c>
      <c r="U12" s="74" t="s">
        <v>27</v>
      </c>
    </row>
    <row r="13" spans="1:21" s="83" customFormat="1" ht="12.75" customHeight="1">
      <c r="A13" s="76" t="s">
        <v>335</v>
      </c>
      <c r="B13" s="171"/>
      <c r="C13" s="171"/>
      <c r="D13" s="80">
        <f>1000000*'Table 1.7 '!J16/'Table 1.7 '!E16</f>
        <v>2310.1978425148145</v>
      </c>
      <c r="E13" s="80">
        <f>1000000*'Table 1.7 '!K16/'Table 1.7 '!F16</f>
        <v>2881.7622401102763</v>
      </c>
      <c r="F13" s="80">
        <f>1000000*'Table 1.7 '!L16/'Table 1.7 '!G16</f>
        <v>4140.1142384339237</v>
      </c>
      <c r="G13" s="80">
        <f>1000000*'Table 1.7 '!M16/'Table 1.7 '!H16</f>
        <v>5436.6065351794177</v>
      </c>
      <c r="H13" s="80">
        <f>1000000*'Table 1.7 '!N16/'Table 1.7 '!E16</f>
        <v>102.49043606959627</v>
      </c>
      <c r="I13" s="80">
        <f>1000000*'Table 1.7 '!O16/'Table 1.7 '!F16</f>
        <v>142.53697832297885</v>
      </c>
      <c r="J13" s="80">
        <f>1000000*'Table 1.7 '!P16/'Table 1.7 '!G16</f>
        <v>207.82661791734569</v>
      </c>
      <c r="K13" s="80">
        <f>1000000*'Table 1.7 '!Q16/'Table 1.7 '!H16</f>
        <v>274.37110350753125</v>
      </c>
      <c r="L13" s="80">
        <f>1000000*'Table 1.7 '!R16/'Table 1.7 '!I16</f>
        <v>301.33104440970243</v>
      </c>
      <c r="M13" s="172">
        <f>H13/D13</f>
        <v>4.4364354508282348E-2</v>
      </c>
      <c r="N13" s="172">
        <f>I13/E13</f>
        <v>4.9461741270343106E-2</v>
      </c>
      <c r="O13" s="172">
        <f>J13/F13</f>
        <v>5.0198281001047937E-2</v>
      </c>
      <c r="P13" s="172">
        <f>K13/G13</f>
        <v>5.0467346079235163E-2</v>
      </c>
      <c r="Q13" s="172">
        <f>((G13/D13)^(1/13)-1)</f>
        <v>6.8047754927373694E-2</v>
      </c>
      <c r="R13" s="172">
        <f>((K13/H13)^(1/13)-1)</f>
        <v>7.8689721997221351E-2</v>
      </c>
      <c r="S13" s="172">
        <f>G13/G$246</f>
        <v>0.11619163357938486</v>
      </c>
      <c r="T13" s="172">
        <f>L13/L$246</f>
        <v>4.0665458084980087E-2</v>
      </c>
      <c r="U13" s="82" t="s">
        <v>29</v>
      </c>
    </row>
    <row r="14" spans="1:21" ht="12.75" customHeight="1">
      <c r="A14" s="29" t="s">
        <v>30</v>
      </c>
      <c r="B14" s="156"/>
      <c r="C14" s="156"/>
      <c r="D14" s="33">
        <f>1000000*'Table 1.7 '!J17/'Table 1.7 '!E17</f>
        <v>2652.2145228547397</v>
      </c>
      <c r="E14" s="33">
        <f>1000000*'Table 1.7 '!K17/'Table 1.7 '!F17</f>
        <v>3170.4556422261066</v>
      </c>
      <c r="F14" s="33">
        <f>1000000*'Table 1.7 '!L17/'Table 1.7 '!G17</f>
        <v>4143.9716161724727</v>
      </c>
      <c r="G14" s="33">
        <f>1000000*'Table 1.7 '!M17/'Table 1.7 '!H17</f>
        <v>5103.7407957285486</v>
      </c>
      <c r="H14" s="33">
        <f>1000000*'Table 1.7 '!N17/'Table 1.7 '!E17</f>
        <v>124.46436355173145</v>
      </c>
      <c r="I14" s="33">
        <f>1000000*'Table 1.7 '!O17/'Table 1.7 '!F17</f>
        <v>161.77726107974635</v>
      </c>
      <c r="J14" s="33">
        <f>1000000*'Table 1.7 '!P17/'Table 1.7 '!G17</f>
        <v>219.91025579624196</v>
      </c>
      <c r="K14" s="33">
        <f>1000000*'Table 1.7 '!Q17/'Table 1.7 '!H17</f>
        <v>282.65593994349064</v>
      </c>
      <c r="L14" s="33">
        <f>1000000*'Table 1.7 '!R17/'Table 1.7 '!I17</f>
        <v>301.42404267311736</v>
      </c>
      <c r="M14" s="157">
        <f>H14/D14</f>
        <v>4.6928467693391138E-2</v>
      </c>
      <c r="N14" s="157">
        <f>I14/E14</f>
        <v>5.10265019718604E-2</v>
      </c>
      <c r="O14" s="157">
        <f>J14/F14</f>
        <v>5.3067510148479081E-2</v>
      </c>
      <c r="P14" s="157">
        <f>K14/G14</f>
        <v>5.5382111133083528E-2</v>
      </c>
      <c r="Q14" s="157">
        <f>((G14/D14)^(1/13)-1)</f>
        <v>5.1641435460991758E-2</v>
      </c>
      <c r="R14" s="157">
        <f>((K14/H14)^(1/13)-1)</f>
        <v>6.5126051896162718E-2</v>
      </c>
      <c r="S14" s="157">
        <f>G14/G$246</f>
        <v>0.10907759768601301</v>
      </c>
      <c r="T14" s="157">
        <f>L14/L$246</f>
        <v>4.0678008457910572E-2</v>
      </c>
      <c r="U14" s="84" t="s">
        <v>31</v>
      </c>
    </row>
    <row r="15" spans="1:21" ht="12.75" customHeight="1">
      <c r="A15" s="29" t="s">
        <v>32</v>
      </c>
      <c r="B15" s="156"/>
      <c r="C15" s="156"/>
      <c r="D15" s="33">
        <f>1000000*'Table 1.7 '!J18/'Table 1.7 '!E18</f>
        <v>1964.3162136858828</v>
      </c>
      <c r="E15" s="33">
        <f>1000000*'Table 1.7 '!K18/'Table 1.7 '!F18</f>
        <v>2609.2722431194857</v>
      </c>
      <c r="F15" s="33">
        <f>1000000*'Table 1.7 '!L18/'Table 1.7 '!G18</f>
        <v>4052.0178154326727</v>
      </c>
      <c r="G15" s="33">
        <f>1000000*'Table 1.7 '!M18/'Table 1.7 '!H18</f>
        <v>5553.8608344946178</v>
      </c>
      <c r="H15" s="33">
        <f>1000000*'Table 1.7 '!N18/'Table 1.7 '!E18</f>
        <v>90.177379291696653</v>
      </c>
      <c r="I15" s="33">
        <f>1000000*'Table 1.7 '!O18/'Table 1.7 '!F18</f>
        <v>133.91375483108132</v>
      </c>
      <c r="J15" s="33">
        <f>1000000*'Table 1.7 '!P18/'Table 1.7 '!G18</f>
        <v>208.84697910241582</v>
      </c>
      <c r="K15" s="33">
        <f>1000000*'Table 1.7 '!Q18/'Table 1.7 '!H18</f>
        <v>287.19954624207429</v>
      </c>
      <c r="L15" s="33">
        <f>1000000*'Table 1.7 '!R18/'Table 1.7 '!I18</f>
        <v>318.1085727420388</v>
      </c>
      <c r="M15" s="157">
        <f>H15/D15</f>
        <v>4.5907771194580727E-2</v>
      </c>
      <c r="N15" s="157">
        <f>I15/E15</f>
        <v>5.1322262437047295E-2</v>
      </c>
      <c r="O15" s="157">
        <f>J15/F15</f>
        <v>5.1541476028805475E-2</v>
      </c>
      <c r="P15" s="157">
        <f>K15/G15</f>
        <v>5.1711692964702898E-2</v>
      </c>
      <c r="Q15" s="157">
        <f>((G15/D15)^(1/13)-1)</f>
        <v>8.3232832170695881E-2</v>
      </c>
      <c r="R15" s="157">
        <f>((K15/H15)^(1/13)-1)</f>
        <v>9.3198265142711678E-2</v>
      </c>
      <c r="S15" s="157">
        <f>G15/G$246</f>
        <v>0.11869760278894247</v>
      </c>
      <c r="T15" s="157">
        <f>L15/L$246</f>
        <v>4.2929631948993088E-2</v>
      </c>
      <c r="U15" s="84" t="s">
        <v>33</v>
      </c>
    </row>
    <row r="16" spans="1:21" ht="12.75" customHeight="1">
      <c r="A16" s="29" t="s">
        <v>34</v>
      </c>
      <c r="B16" s="156"/>
      <c r="C16" s="156"/>
      <c r="D16" s="33">
        <f>1000000*'Table 1.7 '!J19/'Table 1.7 '!E19</f>
        <v>1150.8127365008609</v>
      </c>
      <c r="E16" s="33">
        <f>1000000*'Table 1.7 '!K19/'Table 1.7 '!F19</f>
        <v>1283.0924075306405</v>
      </c>
      <c r="F16" s="33">
        <f>1000000*'Table 1.7 '!L19/'Table 1.7 '!G19</f>
        <v>1639.0336035779699</v>
      </c>
      <c r="G16" s="33">
        <f>1000000*'Table 1.7 '!M19/'Table 1.7 '!H19</f>
        <v>1982.3365073131301</v>
      </c>
      <c r="H16" s="33">
        <f>1000000*'Table 1.7 '!N19/'Table 1.7 '!E19</f>
        <v>65.023276157858803</v>
      </c>
      <c r="I16" s="33">
        <f>1000000*'Table 1.7 '!O19/'Table 1.7 '!F19</f>
        <v>78.742851231378552</v>
      </c>
      <c r="J16" s="33">
        <f>1000000*'Table 1.7 '!P19/'Table 1.7 '!G19</f>
        <v>112.01631910861362</v>
      </c>
      <c r="K16" s="33">
        <f>1000000*'Table 1.7 '!Q19/'Table 1.7 '!H19</f>
        <v>165.98703050957846</v>
      </c>
      <c r="L16" s="33">
        <f>1000000*'Table 1.7 '!R19/'Table 1.7 '!I19</f>
        <v>142.54449614768541</v>
      </c>
      <c r="M16" s="157">
        <f>H16/D16</f>
        <v>5.6502047722870472E-2</v>
      </c>
      <c r="N16" s="157">
        <f>I16/E16</f>
        <v>6.1369587076679943E-2</v>
      </c>
      <c r="O16" s="157">
        <f>J16/F16</f>
        <v>6.8342905761105049E-2</v>
      </c>
      <c r="P16" s="157">
        <f>K16/G16</f>
        <v>8.373302408406845E-2</v>
      </c>
      <c r="Q16" s="157">
        <f>((G16/D16)^(1/13)-1)</f>
        <v>4.2718628119076785E-2</v>
      </c>
      <c r="R16" s="157">
        <f>((K16/H16)^(1/13)-1)</f>
        <v>7.4751600732791967E-2</v>
      </c>
      <c r="S16" s="157">
        <f>G16/G$246</f>
        <v>4.2366670384978204E-2</v>
      </c>
      <c r="T16" s="157">
        <f>L16/L$246</f>
        <v>1.9236774108999381E-2</v>
      </c>
      <c r="U16" s="84" t="s">
        <v>35</v>
      </c>
    </row>
    <row r="17" spans="1:21" s="28" customFormat="1" ht="18" customHeight="1">
      <c r="A17" s="22" t="s">
        <v>36</v>
      </c>
      <c r="B17" s="154"/>
      <c r="C17" s="154"/>
      <c r="D17" s="26">
        <f>1000000*'Table 1.7 '!J20/'Table 1.7 '!E20</f>
        <v>1525.4042625898298</v>
      </c>
      <c r="E17" s="26">
        <f>1000000*'Table 1.7 '!K20/'Table 1.7 '!F20</f>
        <v>1760.6568082605379</v>
      </c>
      <c r="F17" s="26">
        <f>1000000*'Table 1.7 '!L20/'Table 1.7 '!G20</f>
        <v>2228.1167905179268</v>
      </c>
      <c r="G17" s="26">
        <f>1000000*'Table 1.7 '!M20/'Table 1.7 '!H20</f>
        <v>2689.0758710920031</v>
      </c>
      <c r="H17" s="26">
        <f>1000000*'Table 1.7 '!N20/'Table 1.7 '!E20</f>
        <v>76.921793596754284</v>
      </c>
      <c r="I17" s="26">
        <f>1000000*'Table 1.7 '!O20/'Table 1.7 '!F20</f>
        <v>97.151995631965647</v>
      </c>
      <c r="J17" s="26">
        <f>1000000*'Table 1.7 '!P20/'Table 1.7 '!G20</f>
        <v>133.31086601463559</v>
      </c>
      <c r="K17" s="26">
        <f>1000000*'Table 1.7 '!Q20/'Table 1.7 '!H20</f>
        <v>186.73917122512051</v>
      </c>
      <c r="L17" s="26">
        <f>1000000*'Table 1.7 '!R20/'Table 1.7 '!I20</f>
        <v>173.28019551906903</v>
      </c>
      <c r="M17" s="155">
        <f>H17/D17</f>
        <v>5.0427152646182159E-2</v>
      </c>
      <c r="N17" s="155">
        <f>I17/E17</f>
        <v>5.5179405308379281E-2</v>
      </c>
      <c r="O17" s="155">
        <f>J17/F17</f>
        <v>5.9831184156036728E-2</v>
      </c>
      <c r="P17" s="155">
        <f>K17/G17</f>
        <v>6.9443623079808406E-2</v>
      </c>
      <c r="Q17" s="155">
        <f>((G17/D17)^(1/13)-1)</f>
        <v>4.4575544258268263E-2</v>
      </c>
      <c r="R17" s="155">
        <f>((K17/H17)^(1/13)-1)</f>
        <v>7.0606052372717665E-2</v>
      </c>
      <c r="S17" s="155">
        <f>G17/G$246</f>
        <v>5.747116629818344E-2</v>
      </c>
      <c r="T17" s="155">
        <f>L17/L$246</f>
        <v>2.338464177045466E-2</v>
      </c>
      <c r="U17" s="27"/>
    </row>
    <row r="18" spans="1:21" s="28" customFormat="1" ht="15" customHeight="1">
      <c r="A18" s="86" t="s">
        <v>336</v>
      </c>
      <c r="B18" s="154"/>
      <c r="C18" s="154"/>
      <c r="D18" s="26">
        <f>1000000*'Table 1.7 '!J21/'Table 1.7 '!E21</f>
        <v>589.64961745980349</v>
      </c>
      <c r="E18" s="26">
        <f>1000000*'Table 1.7 '!K21/'Table 1.7 '!F21</f>
        <v>686.4351763429205</v>
      </c>
      <c r="F18" s="26">
        <f>1000000*'Table 1.7 '!L21/'Table 1.7 '!G21</f>
        <v>868.91251799562269</v>
      </c>
      <c r="G18" s="26">
        <f>1000000*'Table 1.7 '!M21/'Table 1.7 '!H21</f>
        <v>1085.0875885466203</v>
      </c>
      <c r="H18" s="26">
        <f>1000000*'Table 1.7 '!N21/'Table 1.7 '!E21</f>
        <v>28.445611990586315</v>
      </c>
      <c r="I18" s="26">
        <f>1000000*'Table 1.7 '!O21/'Table 1.7 '!F21</f>
        <v>34.775892992999758</v>
      </c>
      <c r="J18" s="26">
        <f>1000000*'Table 1.7 '!P21/'Table 1.7 '!G21</f>
        <v>47.225331864478527</v>
      </c>
      <c r="K18" s="26">
        <f>1000000*'Table 1.7 '!Q21/'Table 1.7 '!H21</f>
        <v>62.057117487111881</v>
      </c>
      <c r="L18" s="26">
        <f>1000000*'Table 1.7 '!R21/'Table 1.7 '!I21</f>
        <v>65.181720556251562</v>
      </c>
      <c r="M18" s="155">
        <f>H18/D18</f>
        <v>4.8241550826623673E-2</v>
      </c>
      <c r="N18" s="155">
        <f>I18/E18</f>
        <v>5.0661583484507881E-2</v>
      </c>
      <c r="O18" s="155">
        <f>J18/F18</f>
        <v>5.4349926933284706E-2</v>
      </c>
      <c r="P18" s="155">
        <f>K18/G18</f>
        <v>5.7190883152789494E-2</v>
      </c>
      <c r="Q18" s="155">
        <f>((G18/D18)^(1/13)-1)</f>
        <v>4.8032317676275138E-2</v>
      </c>
      <c r="R18" s="155">
        <f>((K18/H18)^(1/13)-1)</f>
        <v>6.1841553353520595E-2</v>
      </c>
      <c r="S18" s="155">
        <f>G18/G$246</f>
        <v>2.3190587487638817E-2</v>
      </c>
      <c r="T18" s="155">
        <f>L18/L$246</f>
        <v>8.7964535163632344E-3</v>
      </c>
      <c r="U18" s="27"/>
    </row>
    <row r="19" spans="1:21" s="67" customFormat="1" ht="12.75" customHeight="1">
      <c r="A19" s="60" t="s">
        <v>38</v>
      </c>
      <c r="B19" s="164"/>
      <c r="C19" s="164"/>
      <c r="D19" s="173">
        <v>320</v>
      </c>
      <c r="E19" s="173">
        <v>310</v>
      </c>
      <c r="F19" s="173">
        <v>330</v>
      </c>
      <c r="G19" s="173">
        <v>380</v>
      </c>
      <c r="H19" s="173">
        <v>18</v>
      </c>
      <c r="I19" s="173">
        <v>20</v>
      </c>
      <c r="J19" s="173">
        <v>37</v>
      </c>
      <c r="K19" s="173">
        <v>50</v>
      </c>
      <c r="L19" s="173">
        <v>49</v>
      </c>
      <c r="M19" s="165">
        <f>H19/D19</f>
        <v>5.6250000000000001E-2</v>
      </c>
      <c r="N19" s="165">
        <f>I19/E19</f>
        <v>6.4516129032258063E-2</v>
      </c>
      <c r="O19" s="165">
        <f>J19/F19</f>
        <v>0.11212121212121212</v>
      </c>
      <c r="P19" s="165">
        <f>K19/G19</f>
        <v>0.13157894736842105</v>
      </c>
      <c r="Q19" s="165">
        <f>((G19/D19)^(1/13)-1)</f>
        <v>1.3307011108447453E-2</v>
      </c>
      <c r="R19" s="165">
        <f>((K19/H19)^(1/13)-1)</f>
        <v>8.1759148809072979E-2</v>
      </c>
      <c r="S19" s="165">
        <f>G19/G$246</f>
        <v>8.1213934601410565E-3</v>
      </c>
      <c r="T19" s="165">
        <f>L19/L$246</f>
        <v>6.6126855600539807E-3</v>
      </c>
      <c r="U19" s="65"/>
    </row>
    <row r="20" spans="1:21" s="67" customFormat="1" ht="12.75" customHeight="1">
      <c r="A20" s="60" t="s">
        <v>39</v>
      </c>
      <c r="B20" s="164"/>
      <c r="C20" s="164"/>
      <c r="D20" s="173">
        <v>920</v>
      </c>
      <c r="E20" s="173">
        <v>970</v>
      </c>
      <c r="F20" s="173">
        <v>1120</v>
      </c>
      <c r="G20" s="173">
        <v>1170</v>
      </c>
      <c r="H20" s="173">
        <v>36</v>
      </c>
      <c r="I20" s="173">
        <v>26</v>
      </c>
      <c r="J20" s="173">
        <v>33</v>
      </c>
      <c r="K20" s="173">
        <v>39</v>
      </c>
      <c r="L20" s="173">
        <v>44</v>
      </c>
      <c r="M20" s="165">
        <f>H20/D20</f>
        <v>3.9130434782608699E-2</v>
      </c>
      <c r="N20" s="165">
        <f>I20/E20</f>
        <v>2.6804123711340205E-2</v>
      </c>
      <c r="O20" s="165">
        <f>J20/F20</f>
        <v>2.9464285714285714E-2</v>
      </c>
      <c r="P20" s="165">
        <f>K20/G20</f>
        <v>3.3333333333333333E-2</v>
      </c>
      <c r="Q20" s="165">
        <f>((G20/D20)^(1/13)-1)</f>
        <v>1.8663201911290672E-2</v>
      </c>
      <c r="R20" s="165">
        <f>((K20/H20)^(1/13)-1)</f>
        <v>6.1761254558303502E-3</v>
      </c>
      <c r="S20" s="165">
        <f>G20/G$246</f>
        <v>2.5005343022013252E-2</v>
      </c>
      <c r="T20" s="165">
        <f>L20/L$246</f>
        <v>5.9379217273954118E-3</v>
      </c>
      <c r="U20" s="65"/>
    </row>
    <row r="21" spans="1:21" s="67" customFormat="1" ht="12.75" customHeight="1">
      <c r="A21" s="60" t="s">
        <v>40</v>
      </c>
      <c r="B21" s="164"/>
      <c r="C21" s="164"/>
      <c r="D21" s="173">
        <v>1780</v>
      </c>
      <c r="E21" s="173">
        <v>1600</v>
      </c>
      <c r="F21" s="173">
        <v>2020</v>
      </c>
      <c r="G21" s="173">
        <v>2320</v>
      </c>
      <c r="H21" s="173">
        <v>68</v>
      </c>
      <c r="I21" s="173">
        <v>89</v>
      </c>
      <c r="J21" s="173">
        <v>126</v>
      </c>
      <c r="K21" s="173">
        <v>153</v>
      </c>
      <c r="L21" s="173">
        <v>162</v>
      </c>
      <c r="M21" s="165">
        <f>H21/D21</f>
        <v>3.8202247191011236E-2</v>
      </c>
      <c r="N21" s="165">
        <f>I21/E21</f>
        <v>5.5625000000000001E-2</v>
      </c>
      <c r="O21" s="165">
        <f>J21/F21</f>
        <v>6.2376237623762376E-2</v>
      </c>
      <c r="P21" s="165">
        <f>K21/G21</f>
        <v>6.5948275862068972E-2</v>
      </c>
      <c r="Q21" s="165">
        <f>((G21/D21)^(1/13)-1)</f>
        <v>2.0590175277006351E-2</v>
      </c>
      <c r="R21" s="165">
        <f>((K21/H21)^(1/13)-1)</f>
        <v>6.436592620608228E-2</v>
      </c>
      <c r="S21" s="165">
        <f>G21/G$246</f>
        <v>4.9583244282966447E-2</v>
      </c>
      <c r="T21" s="165">
        <f>L21/L$246</f>
        <v>2.1862348178137651E-2</v>
      </c>
      <c r="U21" s="65"/>
    </row>
    <row r="22" spans="1:21" s="67" customFormat="1" ht="12.75" customHeight="1">
      <c r="A22" s="60" t="s">
        <v>41</v>
      </c>
      <c r="B22" s="164"/>
      <c r="C22" s="164"/>
      <c r="D22" s="173">
        <v>620</v>
      </c>
      <c r="E22" s="173">
        <v>610</v>
      </c>
      <c r="F22" s="173">
        <v>630</v>
      </c>
      <c r="G22" s="173">
        <v>640</v>
      </c>
      <c r="H22" s="173">
        <v>27</v>
      </c>
      <c r="I22" s="173">
        <v>31</v>
      </c>
      <c r="J22" s="173">
        <v>19</v>
      </c>
      <c r="K22" s="173">
        <v>18</v>
      </c>
      <c r="L22" s="173">
        <v>13</v>
      </c>
      <c r="M22" s="165">
        <f>H22/D22</f>
        <v>4.3548387096774194E-2</v>
      </c>
      <c r="N22" s="165">
        <f>I22/E22</f>
        <v>5.0819672131147541E-2</v>
      </c>
      <c r="O22" s="165">
        <f>J22/F22</f>
        <v>3.0158730158730159E-2</v>
      </c>
      <c r="P22" s="165">
        <f>K22/G22</f>
        <v>2.8125000000000001E-2</v>
      </c>
      <c r="Q22" s="165">
        <f>((G22/D22)^(1/13)-1)</f>
        <v>2.4451921807406851E-3</v>
      </c>
      <c r="R22" s="165">
        <f>((K22/H22)^(1/13)-1)</f>
        <v>-3.0708245041122573E-2</v>
      </c>
      <c r="S22" s="165">
        <f>G22/G$246</f>
        <v>1.3678136353921778E-2</v>
      </c>
      <c r="T22" s="165">
        <f>L22/L$246</f>
        <v>1.7543859649122807E-3</v>
      </c>
      <c r="U22" s="65"/>
    </row>
    <row r="23" spans="1:21" s="67" customFormat="1" ht="12.75" customHeight="1">
      <c r="A23" s="60" t="s">
        <v>42</v>
      </c>
      <c r="B23" s="164"/>
      <c r="C23" s="164"/>
      <c r="D23" s="173">
        <v>390</v>
      </c>
      <c r="E23" s="173">
        <v>460</v>
      </c>
      <c r="F23" s="173">
        <v>630</v>
      </c>
      <c r="G23" s="173">
        <v>870</v>
      </c>
      <c r="H23" s="173">
        <v>15</v>
      </c>
      <c r="I23" s="173">
        <v>20</v>
      </c>
      <c r="J23" s="173">
        <v>26</v>
      </c>
      <c r="K23" s="173">
        <v>37</v>
      </c>
      <c r="L23" s="173">
        <v>40</v>
      </c>
      <c r="M23" s="165">
        <f>H23/D23</f>
        <v>3.8461538461538464E-2</v>
      </c>
      <c r="N23" s="165">
        <f>I23/E23</f>
        <v>4.3478260869565216E-2</v>
      </c>
      <c r="O23" s="165">
        <f>J23/F23</f>
        <v>4.1269841269841269E-2</v>
      </c>
      <c r="P23" s="165">
        <f>K23/G23</f>
        <v>4.2528735632183907E-2</v>
      </c>
      <c r="Q23" s="165">
        <f>((G23/D23)^(1/13)-1)</f>
        <v>6.3663370152848842E-2</v>
      </c>
      <c r="R23" s="165">
        <f>((K23/H23)^(1/13)-1)</f>
        <v>7.1919924352564335E-2</v>
      </c>
      <c r="S23" s="165">
        <f>G23/G$246</f>
        <v>1.8593716606112417E-2</v>
      </c>
      <c r="T23" s="165">
        <f>L23/L$246</f>
        <v>5.3981106612685558E-3</v>
      </c>
      <c r="U23" s="65"/>
    </row>
    <row r="24" spans="1:21" s="83" customFormat="1" ht="12.75" customHeight="1">
      <c r="A24" s="76" t="s">
        <v>43</v>
      </c>
      <c r="B24" s="171"/>
      <c r="C24" s="171"/>
      <c r="D24" s="174">
        <v>1030</v>
      </c>
      <c r="E24" s="174">
        <v>1120</v>
      </c>
      <c r="F24" s="174">
        <v>1340</v>
      </c>
      <c r="G24" s="174">
        <v>1560</v>
      </c>
      <c r="H24" s="174">
        <v>48</v>
      </c>
      <c r="I24" s="174">
        <v>47</v>
      </c>
      <c r="J24" s="174">
        <v>57</v>
      </c>
      <c r="K24" s="174">
        <v>66</v>
      </c>
      <c r="L24" s="174">
        <v>68</v>
      </c>
      <c r="M24" s="172">
        <f>H24/D24</f>
        <v>4.6601941747572817E-2</v>
      </c>
      <c r="N24" s="172">
        <f>I24/E24</f>
        <v>4.1964285714285711E-2</v>
      </c>
      <c r="O24" s="172">
        <f>J24/F24</f>
        <v>4.2537313432835823E-2</v>
      </c>
      <c r="P24" s="172">
        <f>K24/G24</f>
        <v>4.230769230769231E-2</v>
      </c>
      <c r="Q24" s="172">
        <f>((G24/D24)^(1/13)-1)</f>
        <v>3.2448171622047717E-2</v>
      </c>
      <c r="R24" s="172">
        <f>((K24/H24)^(1/13)-1)</f>
        <v>2.4798943692949882E-2</v>
      </c>
      <c r="S24" s="172">
        <f>G24/G$246</f>
        <v>3.3340457362684331E-2</v>
      </c>
      <c r="T24" s="172">
        <f>L24/L$246</f>
        <v>9.1767881241565444E-3</v>
      </c>
      <c r="U24" s="81"/>
    </row>
    <row r="25" spans="1:21" s="67" customFormat="1" ht="12.75" customHeight="1">
      <c r="A25" s="60" t="s">
        <v>44</v>
      </c>
      <c r="B25" s="164"/>
      <c r="C25" s="164"/>
      <c r="D25" s="173">
        <v>680</v>
      </c>
      <c r="E25" s="173">
        <v>790</v>
      </c>
      <c r="F25" s="173">
        <v>870</v>
      </c>
      <c r="G25" s="173">
        <v>1050</v>
      </c>
      <c r="H25" s="173">
        <v>20</v>
      </c>
      <c r="I25" s="173">
        <v>29</v>
      </c>
      <c r="J25" s="173">
        <v>33</v>
      </c>
      <c r="K25" s="173">
        <v>46</v>
      </c>
      <c r="L25" s="173">
        <v>41</v>
      </c>
      <c r="M25" s="165">
        <f>H25/D25</f>
        <v>2.9411764705882353E-2</v>
      </c>
      <c r="N25" s="165">
        <f>I25/E25</f>
        <v>3.6708860759493672E-2</v>
      </c>
      <c r="O25" s="165">
        <f>J25/F25</f>
        <v>3.793103448275862E-2</v>
      </c>
      <c r="P25" s="165">
        <f>K25/G25</f>
        <v>4.3809523809523812E-2</v>
      </c>
      <c r="Q25" s="165">
        <f>((G25/D25)^(1/13)-1)</f>
        <v>3.3984136641654894E-2</v>
      </c>
      <c r="R25" s="165">
        <f>((K25/H25)^(1/13)-1)</f>
        <v>6.6166955910818004E-2</v>
      </c>
      <c r="S25" s="165">
        <f>G25/G$246</f>
        <v>2.2440692455652916E-2</v>
      </c>
      <c r="T25" s="165">
        <f>L25/L$246</f>
        <v>5.5330634278002696E-3</v>
      </c>
      <c r="U25" s="65"/>
    </row>
    <row r="26" spans="1:21" s="67" customFormat="1" ht="12.75" customHeight="1">
      <c r="A26" s="60" t="s">
        <v>45</v>
      </c>
      <c r="B26" s="164"/>
      <c r="C26" s="164"/>
      <c r="D26" s="173">
        <v>520</v>
      </c>
      <c r="E26" s="173">
        <v>600</v>
      </c>
      <c r="F26" s="173">
        <v>620</v>
      </c>
      <c r="G26" s="173">
        <v>810</v>
      </c>
      <c r="H26" s="173">
        <v>26</v>
      </c>
      <c r="I26" s="173">
        <v>36</v>
      </c>
      <c r="J26" s="173">
        <v>49</v>
      </c>
      <c r="K26" s="173">
        <v>50</v>
      </c>
      <c r="L26" s="173">
        <v>50</v>
      </c>
      <c r="M26" s="165">
        <f>H26/D26</f>
        <v>0.05</v>
      </c>
      <c r="N26" s="165">
        <f>I26/E26</f>
        <v>0.06</v>
      </c>
      <c r="O26" s="165">
        <f>J26/F26</f>
        <v>7.9032258064516123E-2</v>
      </c>
      <c r="P26" s="165">
        <f>K26/G26</f>
        <v>6.1728395061728392E-2</v>
      </c>
      <c r="Q26" s="165">
        <f>((G26/D26)^(1/13)-1)</f>
        <v>3.4680543916297601E-2</v>
      </c>
      <c r="R26" s="165">
        <f>((K26/H26)^(1/13)-1)</f>
        <v>5.1588666001215921E-2</v>
      </c>
      <c r="S26" s="165">
        <f>G26/G$246</f>
        <v>1.7311391322932249E-2</v>
      </c>
      <c r="T26" s="165">
        <f>L26/L$246</f>
        <v>6.7476383265856954E-3</v>
      </c>
      <c r="U26" s="65"/>
    </row>
    <row r="27" spans="1:21" s="83" customFormat="1" ht="12.75" customHeight="1">
      <c r="A27" s="76" t="s">
        <v>46</v>
      </c>
      <c r="B27" s="171"/>
      <c r="C27" s="171"/>
      <c r="D27" s="174">
        <v>5930</v>
      </c>
      <c r="E27" s="174">
        <v>8040</v>
      </c>
      <c r="F27" s="174">
        <v>10140</v>
      </c>
      <c r="G27" s="174">
        <v>12580</v>
      </c>
      <c r="H27" s="174">
        <v>202</v>
      </c>
      <c r="I27" s="174">
        <v>299</v>
      </c>
      <c r="J27" s="174">
        <v>468</v>
      </c>
      <c r="K27" s="174">
        <v>672</v>
      </c>
      <c r="L27" s="174">
        <v>720</v>
      </c>
      <c r="M27" s="172">
        <f>H27/D27</f>
        <v>3.4064080944350761E-2</v>
      </c>
      <c r="N27" s="172">
        <f>I27/E27</f>
        <v>3.7189054726368159E-2</v>
      </c>
      <c r="O27" s="172">
        <f>J27/F27</f>
        <v>4.6153846153846156E-2</v>
      </c>
      <c r="P27" s="172">
        <f>K27/G27</f>
        <v>5.3418124006359299E-2</v>
      </c>
      <c r="Q27" s="172">
        <f>((G27/D27)^(1/13)-1)</f>
        <v>5.9558824650925768E-2</v>
      </c>
      <c r="R27" s="172">
        <f>((K27/H27)^(1/13)-1)</f>
        <v>9.6870163921247476E-2</v>
      </c>
      <c r="S27" s="172">
        <f>G27/G$246</f>
        <v>0.26886086770677498</v>
      </c>
      <c r="T27" s="172">
        <f>L27/L$246</f>
        <v>9.7165991902834009E-2</v>
      </c>
      <c r="U27" s="81"/>
    </row>
    <row r="28" spans="1:21" s="83" customFormat="1" ht="12.75" customHeight="1">
      <c r="A28" s="76" t="s">
        <v>47</v>
      </c>
      <c r="B28" s="171"/>
      <c r="C28" s="171"/>
      <c r="D28" s="175">
        <f>D$304</f>
        <v>589.64961745980349</v>
      </c>
      <c r="E28" s="175">
        <f>E$304</f>
        <v>686.4351763429205</v>
      </c>
      <c r="F28" s="175">
        <f>F$304</f>
        <v>868.91251799562269</v>
      </c>
      <c r="G28" s="175">
        <f>G$304</f>
        <v>1121.5602846554566</v>
      </c>
      <c r="H28" s="175">
        <f>D28*M28</f>
        <v>28.445611990586322</v>
      </c>
      <c r="I28" s="175">
        <f>E28*N28</f>
        <v>34.775892992999751</v>
      </c>
      <c r="J28" s="175">
        <f>F28*O28</f>
        <v>45.120528471284892</v>
      </c>
      <c r="K28" s="175">
        <f>G28*P28</f>
        <v>61.590026443793406</v>
      </c>
      <c r="L28" s="175">
        <f>L$304</f>
        <v>65.078528012781632</v>
      </c>
      <c r="M28" s="176">
        <f>M$304</f>
        <v>4.824155082662368E-2</v>
      </c>
      <c r="N28" s="176">
        <f>N$304</f>
        <v>5.0661583484507874E-2</v>
      </c>
      <c r="O28" s="176">
        <f>O$304</f>
        <v>5.1927584810686538E-2</v>
      </c>
      <c r="P28" s="176">
        <f>P$304</f>
        <v>5.4914592899225088E-2</v>
      </c>
      <c r="Q28" s="176">
        <f>((G28/D28)^(1/13)-1)</f>
        <v>5.0700945716744439E-2</v>
      </c>
      <c r="R28" s="176">
        <f>((K28/H28)^(1/13)-1)</f>
        <v>6.1224617966171291E-2</v>
      </c>
      <c r="S28" s="176">
        <f>G28/G$246</f>
        <v>2.397008516040728E-2</v>
      </c>
      <c r="T28" s="176">
        <f>L28/L$246</f>
        <v>8.7825273971365234E-3</v>
      </c>
      <c r="U28" s="81"/>
    </row>
    <row r="29" spans="1:21" s="67" customFormat="1" ht="12.75" customHeight="1">
      <c r="A29" s="60" t="s">
        <v>48</v>
      </c>
      <c r="B29" s="164"/>
      <c r="C29" s="164"/>
      <c r="D29" s="173">
        <v>300</v>
      </c>
      <c r="E29" s="173">
        <v>420</v>
      </c>
      <c r="F29" s="173">
        <v>630</v>
      </c>
      <c r="G29" s="173">
        <v>770</v>
      </c>
      <c r="H29" s="173">
        <v>16</v>
      </c>
      <c r="I29" s="173">
        <v>26</v>
      </c>
      <c r="J29" s="173">
        <v>39</v>
      </c>
      <c r="K29" s="173">
        <v>43</v>
      </c>
      <c r="L29" s="173">
        <v>55</v>
      </c>
      <c r="M29" s="165">
        <f>H29/D29</f>
        <v>5.3333333333333337E-2</v>
      </c>
      <c r="N29" s="165">
        <f>I29/E29</f>
        <v>6.1904761904761907E-2</v>
      </c>
      <c r="O29" s="165">
        <f>J29/F29</f>
        <v>6.1904761904761907E-2</v>
      </c>
      <c r="P29" s="165">
        <f>K29/G29</f>
        <v>5.5844155844155842E-2</v>
      </c>
      <c r="Q29" s="165">
        <f>((G29/D29)^(1/13)-1)</f>
        <v>7.5201741822417123E-2</v>
      </c>
      <c r="R29" s="165">
        <f>((K29/H29)^(1/13)-1)</f>
        <v>7.9013319247068559E-2</v>
      </c>
      <c r="S29" s="165">
        <f>G29/G$246</f>
        <v>1.6456507800812141E-2</v>
      </c>
      <c r="T29" s="165">
        <f>L29/L$246</f>
        <v>7.4224021592442643E-3</v>
      </c>
      <c r="U29" s="65"/>
    </row>
    <row r="30" spans="1:21" s="83" customFormat="1" ht="12.75" customHeight="1">
      <c r="A30" s="76" t="s">
        <v>49</v>
      </c>
      <c r="B30" s="171"/>
      <c r="C30" s="171"/>
      <c r="D30" s="175">
        <f>D$304</f>
        <v>589.64961745980349</v>
      </c>
      <c r="E30" s="175">
        <f>E$304</f>
        <v>686.4351763429205</v>
      </c>
      <c r="F30" s="175">
        <f>F$304</f>
        <v>868.91251799562269</v>
      </c>
      <c r="G30" s="175">
        <f>G$304</f>
        <v>1121.5602846554566</v>
      </c>
      <c r="H30" s="175">
        <f>D30*M30</f>
        <v>28.445611990586322</v>
      </c>
      <c r="I30" s="175">
        <f>E30*N30</f>
        <v>34.775892992999751</v>
      </c>
      <c r="J30" s="175">
        <f>F30*O30</f>
        <v>45.120528471284892</v>
      </c>
      <c r="K30" s="175">
        <f>G30*P30</f>
        <v>61.590026443793406</v>
      </c>
      <c r="L30" s="175">
        <f>L$304</f>
        <v>65.078528012781632</v>
      </c>
      <c r="M30" s="176">
        <f>M$304</f>
        <v>4.824155082662368E-2</v>
      </c>
      <c r="N30" s="176">
        <f>N$304</f>
        <v>5.0661583484507874E-2</v>
      </c>
      <c r="O30" s="176">
        <f>O$304</f>
        <v>5.1927584810686538E-2</v>
      </c>
      <c r="P30" s="176">
        <f>P$304</f>
        <v>5.4914592899225088E-2</v>
      </c>
      <c r="Q30" s="176">
        <f>((G30/D30)^(1/13)-1)</f>
        <v>5.0700945716744439E-2</v>
      </c>
      <c r="R30" s="176">
        <f>((K30/H30)^(1/13)-1)</f>
        <v>6.1224617966171291E-2</v>
      </c>
      <c r="S30" s="176">
        <f>G30/G$246</f>
        <v>2.397008516040728E-2</v>
      </c>
      <c r="T30" s="176">
        <f>L30/L$246</f>
        <v>8.7825273971365234E-3</v>
      </c>
      <c r="U30" s="81"/>
    </row>
    <row r="31" spans="1:21" s="67" customFormat="1" ht="12.75" customHeight="1">
      <c r="A31" s="60" t="s">
        <v>50</v>
      </c>
      <c r="B31" s="164"/>
      <c r="C31" s="164"/>
      <c r="D31" s="173">
        <v>490</v>
      </c>
      <c r="E31" s="173">
        <v>580</v>
      </c>
      <c r="F31" s="173">
        <v>790</v>
      </c>
      <c r="G31" s="173">
        <v>1110</v>
      </c>
      <c r="H31" s="173">
        <v>21</v>
      </c>
      <c r="I31" s="173">
        <v>24</v>
      </c>
      <c r="J31" s="173">
        <v>61</v>
      </c>
      <c r="K31" s="173">
        <v>102</v>
      </c>
      <c r="L31" s="173">
        <v>102</v>
      </c>
      <c r="M31" s="165">
        <f>H31/D31</f>
        <v>4.2857142857142858E-2</v>
      </c>
      <c r="N31" s="165">
        <f>I31/E31</f>
        <v>4.1379310344827586E-2</v>
      </c>
      <c r="O31" s="165">
        <f>J31/F31</f>
        <v>7.7215189873417717E-2</v>
      </c>
      <c r="P31" s="165">
        <f>K31/G31</f>
        <v>9.1891891891891897E-2</v>
      </c>
      <c r="Q31" s="165">
        <f>((G31/D31)^(1/13)-1)</f>
        <v>6.4921153112720953E-2</v>
      </c>
      <c r="R31" s="165">
        <f>((K31/H31)^(1/13)-1)</f>
        <v>0.1292719192486036</v>
      </c>
      <c r="S31" s="165">
        <f>G31/G$246</f>
        <v>2.3723017738833084E-2</v>
      </c>
      <c r="T31" s="165">
        <f>L31/L$246</f>
        <v>1.3765182186234818E-2</v>
      </c>
      <c r="U31" s="65"/>
    </row>
    <row r="32" spans="1:21" s="83" customFormat="1" ht="12.75" customHeight="1">
      <c r="A32" s="76" t="s">
        <v>51</v>
      </c>
      <c r="B32" s="171"/>
      <c r="C32" s="171"/>
      <c r="D32" s="174">
        <v>11380</v>
      </c>
      <c r="E32" s="174">
        <v>15310</v>
      </c>
      <c r="F32" s="174">
        <v>16560</v>
      </c>
      <c r="G32" s="174">
        <v>19650</v>
      </c>
      <c r="H32" s="174">
        <v>650</v>
      </c>
      <c r="I32" s="174">
        <v>842</v>
      </c>
      <c r="J32" s="174">
        <v>810</v>
      </c>
      <c r="K32" s="174">
        <v>911</v>
      </c>
      <c r="L32" s="174">
        <v>826</v>
      </c>
      <c r="M32" s="172">
        <f>H32/D32</f>
        <v>5.7117750439367308E-2</v>
      </c>
      <c r="N32" s="172">
        <f>I32/E32</f>
        <v>5.4996734160679295E-2</v>
      </c>
      <c r="O32" s="172">
        <f>J32/F32</f>
        <v>4.8913043478260872E-2</v>
      </c>
      <c r="P32" s="172">
        <f>K32/G32</f>
        <v>4.6361323155216287E-2</v>
      </c>
      <c r="Q32" s="172">
        <f>((G32/D32)^(1/13)-1)</f>
        <v>4.2912120632708328E-2</v>
      </c>
      <c r="R32" s="172">
        <f>((K32/H32)^(1/13)-1)</f>
        <v>2.6307043021050136E-2</v>
      </c>
      <c r="S32" s="172">
        <f>G32/G$246</f>
        <v>0.41996153024150462</v>
      </c>
      <c r="T32" s="172">
        <f>L32/L$246</f>
        <v>0.11147098515519568</v>
      </c>
      <c r="U32" s="81"/>
    </row>
    <row r="33" spans="1:30" s="67" customFormat="1" ht="12.75" customHeight="1">
      <c r="A33" s="60" t="s">
        <v>52</v>
      </c>
      <c r="B33" s="164"/>
      <c r="C33" s="164"/>
      <c r="D33" s="177">
        <f>D$304</f>
        <v>589.64961745980349</v>
      </c>
      <c r="E33" s="177">
        <f>E$304</f>
        <v>686.4351763429205</v>
      </c>
      <c r="F33" s="177">
        <f>F$304</f>
        <v>868.91251799562269</v>
      </c>
      <c r="G33" s="177">
        <f>G$304</f>
        <v>1121.5602846554566</v>
      </c>
      <c r="H33" s="177">
        <f>D33*M33</f>
        <v>28.445611990586322</v>
      </c>
      <c r="I33" s="177">
        <f>E33*N33</f>
        <v>34.775892992999751</v>
      </c>
      <c r="J33" s="177">
        <f>F33*O33</f>
        <v>45.120528471284892</v>
      </c>
      <c r="K33" s="177">
        <f>G33*P33</f>
        <v>61.590026443793406</v>
      </c>
      <c r="L33" s="177">
        <f>L$304</f>
        <v>65.078528012781632</v>
      </c>
      <c r="M33" s="178">
        <f>M$304</f>
        <v>4.824155082662368E-2</v>
      </c>
      <c r="N33" s="178">
        <f>N$304</f>
        <v>5.0661583484507874E-2</v>
      </c>
      <c r="O33" s="178">
        <f>O$304</f>
        <v>5.1927584810686538E-2</v>
      </c>
      <c r="P33" s="178">
        <f>P$304</f>
        <v>5.4914592899225088E-2</v>
      </c>
      <c r="Q33" s="178">
        <f>((G33/D33)^(1/13)-1)</f>
        <v>5.0700945716744439E-2</v>
      </c>
      <c r="R33" s="178">
        <f>((K33/H33)^(1/13)-1)</f>
        <v>6.1224617966171291E-2</v>
      </c>
      <c r="S33" s="178">
        <f>G33/G$246</f>
        <v>2.397008516040728E-2</v>
      </c>
      <c r="T33" s="178">
        <f>L33/L$246</f>
        <v>8.7825273971365234E-3</v>
      </c>
      <c r="U33" s="65"/>
    </row>
    <row r="34" spans="1:30" s="67" customFormat="1" ht="12.75" customHeight="1">
      <c r="A34" s="60" t="s">
        <v>53</v>
      </c>
      <c r="B34" s="164"/>
      <c r="C34" s="164"/>
      <c r="D34" s="173">
        <v>540</v>
      </c>
      <c r="E34" s="173">
        <v>680</v>
      </c>
      <c r="F34" s="173">
        <v>880</v>
      </c>
      <c r="G34" s="173">
        <v>1140</v>
      </c>
      <c r="H34" s="173">
        <v>31</v>
      </c>
      <c r="I34" s="173">
        <v>45</v>
      </c>
      <c r="J34" s="173">
        <v>78</v>
      </c>
      <c r="K34" s="173">
        <v>112</v>
      </c>
      <c r="L34" s="173">
        <v>115</v>
      </c>
      <c r="M34" s="165">
        <f>H34/D34</f>
        <v>5.7407407407407407E-2</v>
      </c>
      <c r="N34" s="165">
        <f>I34/E34</f>
        <v>6.6176470588235295E-2</v>
      </c>
      <c r="O34" s="165">
        <f>J34/F34</f>
        <v>8.8636363636363638E-2</v>
      </c>
      <c r="P34" s="165">
        <f>K34/G34</f>
        <v>9.8245614035087719E-2</v>
      </c>
      <c r="Q34" s="165">
        <f>((G34/D34)^(1/13)-1)</f>
        <v>5.9162001573813683E-2</v>
      </c>
      <c r="R34" s="165">
        <f>((K34/H34)^(1/13)-1)</f>
        <v>0.10385499018159305</v>
      </c>
      <c r="S34" s="165">
        <f>G34/G$246</f>
        <v>2.4364180380423168E-2</v>
      </c>
      <c r="T34" s="165">
        <f>L34/L$246</f>
        <v>1.5519568151147099E-2</v>
      </c>
      <c r="U34" s="65"/>
    </row>
    <row r="35" spans="1:30" s="67" customFormat="1" ht="12.75" customHeight="1">
      <c r="A35" s="60" t="s">
        <v>54</v>
      </c>
      <c r="B35" s="164"/>
      <c r="C35" s="164"/>
      <c r="D35" s="173">
        <v>650</v>
      </c>
      <c r="E35" s="173">
        <v>770</v>
      </c>
      <c r="F35" s="173">
        <v>1050</v>
      </c>
      <c r="G35" s="173">
        <v>1260</v>
      </c>
      <c r="H35" s="173">
        <v>24</v>
      </c>
      <c r="I35" s="173">
        <v>28</v>
      </c>
      <c r="J35" s="173">
        <v>40</v>
      </c>
      <c r="K35" s="173">
        <v>57</v>
      </c>
      <c r="L35" s="173">
        <v>68</v>
      </c>
      <c r="M35" s="165">
        <f>H35/D35</f>
        <v>3.6923076923076927E-2</v>
      </c>
      <c r="N35" s="165">
        <f>I35/E35</f>
        <v>3.6363636363636362E-2</v>
      </c>
      <c r="O35" s="165">
        <f>J35/F35</f>
        <v>3.8095238095238099E-2</v>
      </c>
      <c r="P35" s="165">
        <f>K35/G35</f>
        <v>4.5238095238095237E-2</v>
      </c>
      <c r="Q35" s="165">
        <f>((G35/D35)^(1/13)-1)</f>
        <v>5.2233420261608154E-2</v>
      </c>
      <c r="R35" s="165">
        <f>((K35/H35)^(1/13)-1)</f>
        <v>6.8801860378201463E-2</v>
      </c>
      <c r="S35" s="165">
        <f>G35/G$246</f>
        <v>2.69288309467835E-2</v>
      </c>
      <c r="T35" s="165">
        <f>L35/L$246</f>
        <v>9.1767881241565444E-3</v>
      </c>
      <c r="U35" s="65"/>
    </row>
    <row r="36" spans="1:30" s="67" customFormat="1" ht="12.75" customHeight="1">
      <c r="A36" s="60" t="s">
        <v>55</v>
      </c>
      <c r="B36" s="164"/>
      <c r="C36" s="164"/>
      <c r="D36" s="173">
        <v>760</v>
      </c>
      <c r="E36" s="173">
        <v>840</v>
      </c>
      <c r="F36" s="173">
        <v>1060</v>
      </c>
      <c r="G36" s="173">
        <v>1230</v>
      </c>
      <c r="H36" s="173">
        <v>45</v>
      </c>
      <c r="I36" s="173">
        <v>49</v>
      </c>
      <c r="J36" s="173">
        <v>79</v>
      </c>
      <c r="K36" s="173">
        <v>83</v>
      </c>
      <c r="L36" s="173">
        <v>88</v>
      </c>
      <c r="M36" s="165">
        <f>H36/D36</f>
        <v>5.921052631578947E-2</v>
      </c>
      <c r="N36" s="165">
        <f>I36/E36</f>
        <v>5.8333333333333334E-2</v>
      </c>
      <c r="O36" s="165">
        <f>J36/F36</f>
        <v>7.452830188679245E-2</v>
      </c>
      <c r="P36" s="165">
        <f>K36/G36</f>
        <v>6.7479674796747963E-2</v>
      </c>
      <c r="Q36" s="165">
        <f>((G36/D36)^(1/13)-1)</f>
        <v>3.7729022632445819E-2</v>
      </c>
      <c r="R36" s="165">
        <f>((K36/H36)^(1/13)-1)</f>
        <v>4.821699887860853E-2</v>
      </c>
      <c r="S36" s="165">
        <f>G36/G$246</f>
        <v>2.6287668305193416E-2</v>
      </c>
      <c r="T36" s="165">
        <f>L36/L$246</f>
        <v>1.1875843454790824E-2</v>
      </c>
      <c r="U36" s="65"/>
    </row>
    <row r="37" spans="1:30" s="83" customFormat="1" ht="12.75" customHeight="1">
      <c r="A37" s="76" t="s">
        <v>56</v>
      </c>
      <c r="B37" s="171"/>
      <c r="C37" s="171"/>
      <c r="D37" s="174">
        <v>200</v>
      </c>
      <c r="E37" s="174">
        <v>210</v>
      </c>
      <c r="F37" s="174">
        <v>170</v>
      </c>
      <c r="G37" s="175">
        <f>G304*F37/F304</f>
        <v>219.42974055805712</v>
      </c>
      <c r="H37" s="174">
        <v>57</v>
      </c>
      <c r="I37" s="174">
        <v>70</v>
      </c>
      <c r="J37" s="175">
        <f>F37*O37</f>
        <v>56.666666666666664</v>
      </c>
      <c r="K37" s="175">
        <f>G37*P37</f>
        <v>73.143246852685706</v>
      </c>
      <c r="L37" s="174">
        <v>56</v>
      </c>
      <c r="M37" s="172">
        <f>H37/D37</f>
        <v>0.28499999999999998</v>
      </c>
      <c r="N37" s="172">
        <f>I37/E37</f>
        <v>0.33333333333333331</v>
      </c>
      <c r="O37" s="176">
        <f>N37</f>
        <v>0.33333333333333331</v>
      </c>
      <c r="P37" s="176">
        <f>O37</f>
        <v>0.33333333333333331</v>
      </c>
      <c r="Q37" s="176">
        <f>((G37/D37)^(1/13)-1)</f>
        <v>7.1573945925036409E-3</v>
      </c>
      <c r="R37" s="176">
        <f>((K37/H37)^(1/13)-1)</f>
        <v>1.9367355428839161E-2</v>
      </c>
      <c r="S37" s="176">
        <f>G37/G$246</f>
        <v>4.6896717366543515E-3</v>
      </c>
      <c r="T37" s="176">
        <f>L37/L$246</f>
        <v>7.5573549257759781E-3</v>
      </c>
      <c r="U37" s="81"/>
      <c r="AC37" s="179"/>
      <c r="AD37" s="179"/>
    </row>
    <row r="38" spans="1:30" s="28" customFormat="1" ht="15" customHeight="1">
      <c r="A38" s="86" t="s">
        <v>337</v>
      </c>
      <c r="B38" s="154"/>
      <c r="C38" s="154"/>
      <c r="D38" s="26">
        <f>1000000*'Table 1.7 '!J41/'Table 1.7 '!E41</f>
        <v>785.84680875859897</v>
      </c>
      <c r="E38" s="26">
        <f>1000000*'Table 1.7 '!K41/'Table 1.7 '!F41</f>
        <v>922.67125076749141</v>
      </c>
      <c r="F38" s="26">
        <f>1000000*'Table 1.7 '!L41/'Table 1.7 '!G41</f>
        <v>1307.4248376567812</v>
      </c>
      <c r="G38" s="26">
        <f>1000000*'Table 1.7 '!M41/'Table 1.7 '!H41</f>
        <v>1689.9330666571193</v>
      </c>
      <c r="H38" s="26">
        <f>1000000*'Table 1.7 '!N41/'Table 1.7 '!E41</f>
        <v>34.047976494487912</v>
      </c>
      <c r="I38" s="26">
        <f>1000000*'Table 1.7 '!O41/'Table 1.7 '!F41</f>
        <v>35.602491497492501</v>
      </c>
      <c r="J38" s="26">
        <f>1000000*'Table 1.7 '!P41/'Table 1.7 '!G41</f>
        <v>48.374492542362809</v>
      </c>
      <c r="K38" s="26">
        <f>1000000*'Table 1.7 '!Q41/'Table 1.7 '!H41</f>
        <v>70.49205983554269</v>
      </c>
      <c r="L38" s="26">
        <f>1000000*'Table 1.7 '!R41/'Table 1.7 '!I41</f>
        <v>97.509662293591688</v>
      </c>
      <c r="M38" s="155">
        <f>H38/D38</f>
        <v>4.3326480574850779E-2</v>
      </c>
      <c r="N38" s="155">
        <f>I38/E38</f>
        <v>3.8586323642226666E-2</v>
      </c>
      <c r="O38" s="155">
        <f>J38/F38</f>
        <v>3.6999826796209181E-2</v>
      </c>
      <c r="P38" s="155">
        <f>K38/G38</f>
        <v>4.171293007183062E-2</v>
      </c>
      <c r="Q38" s="155">
        <f>((G38/D38)^(1/13)-1)</f>
        <v>6.0667726660878607E-2</v>
      </c>
      <c r="R38" s="155">
        <f>((K38/H38)^(1/13)-1)</f>
        <v>5.7575675656714509E-2</v>
      </c>
      <c r="S38" s="155">
        <f>G38/G$246</f>
        <v>3.6117398304276967E-2</v>
      </c>
      <c r="T38" s="155">
        <f>L38/L$246</f>
        <v>1.3159198690093346E-2</v>
      </c>
      <c r="U38" s="27"/>
    </row>
    <row r="39" spans="1:30" s="67" customFormat="1" ht="12.75" customHeight="1">
      <c r="A39" s="60" t="s">
        <v>58</v>
      </c>
      <c r="B39" s="164"/>
      <c r="C39" s="164"/>
      <c r="D39" s="173">
        <v>1280</v>
      </c>
      <c r="E39" s="173">
        <v>1850</v>
      </c>
      <c r="F39" s="173">
        <v>3140</v>
      </c>
      <c r="G39" s="173">
        <v>4830</v>
      </c>
      <c r="H39" s="173">
        <v>66</v>
      </c>
      <c r="I39" s="173">
        <v>54</v>
      </c>
      <c r="J39" s="173">
        <v>71</v>
      </c>
      <c r="K39" s="173">
        <v>183</v>
      </c>
      <c r="L39" s="173">
        <v>316</v>
      </c>
      <c r="M39" s="165">
        <f>H39/D39</f>
        <v>5.1562499999999997E-2</v>
      </c>
      <c r="N39" s="165">
        <f>I39/E39</f>
        <v>2.9189189189189189E-2</v>
      </c>
      <c r="O39" s="165">
        <f>J39/F39</f>
        <v>2.2611464968152865E-2</v>
      </c>
      <c r="P39" s="165">
        <f>K39/G39</f>
        <v>3.7888198757763975E-2</v>
      </c>
      <c r="Q39" s="165">
        <f>((G39/D39)^(1/13)-1)</f>
        <v>0.10755269197586315</v>
      </c>
      <c r="R39" s="165">
        <f>((K39/H39)^(1/13)-1)</f>
        <v>8.1607726714228335E-2</v>
      </c>
      <c r="S39" s="165">
        <f>G39/G$246</f>
        <v>0.10322718529600342</v>
      </c>
      <c r="T39" s="165">
        <f>L39/L$246</f>
        <v>4.2645074224021591E-2</v>
      </c>
      <c r="U39" s="65"/>
    </row>
    <row r="40" spans="1:30" s="83" customFormat="1" ht="12.75" customHeight="1">
      <c r="A40" s="76" t="s">
        <v>59</v>
      </c>
      <c r="B40" s="171"/>
      <c r="C40" s="171"/>
      <c r="D40" s="174">
        <v>1250</v>
      </c>
      <c r="E40" s="174">
        <v>1520</v>
      </c>
      <c r="F40" s="174">
        <v>1900</v>
      </c>
      <c r="G40" s="174">
        <v>2170</v>
      </c>
      <c r="H40" s="174">
        <v>51</v>
      </c>
      <c r="I40" s="174">
        <v>73</v>
      </c>
      <c r="J40" s="174">
        <v>95</v>
      </c>
      <c r="K40" s="174">
        <v>117</v>
      </c>
      <c r="L40" s="174">
        <v>122</v>
      </c>
      <c r="M40" s="172">
        <f>H40/D40</f>
        <v>4.0800000000000003E-2</v>
      </c>
      <c r="N40" s="172">
        <f>I40/E40</f>
        <v>4.8026315789473681E-2</v>
      </c>
      <c r="O40" s="172">
        <f>J40/F40</f>
        <v>0.05</v>
      </c>
      <c r="P40" s="172">
        <f>K40/G40</f>
        <v>5.3917050691244237E-2</v>
      </c>
      <c r="Q40" s="172">
        <f>((G40/D40)^(1/13)-1)</f>
        <v>4.3342507463601576E-2</v>
      </c>
      <c r="R40" s="172">
        <f>((K40/H40)^(1/13)-1)</f>
        <v>6.5956956396331368E-2</v>
      </c>
      <c r="S40" s="172">
        <f>G40/G$246</f>
        <v>4.6377431075016032E-2</v>
      </c>
      <c r="T40" s="172">
        <f>L40/L$246</f>
        <v>1.6464237516869096E-2</v>
      </c>
      <c r="U40" s="81"/>
    </row>
    <row r="41" spans="1:30" s="67" customFormat="1" ht="12.75" customHeight="1">
      <c r="A41" s="60" t="s">
        <v>60</v>
      </c>
      <c r="B41" s="164"/>
      <c r="C41" s="164"/>
      <c r="D41" s="173">
        <v>610</v>
      </c>
      <c r="E41" s="173">
        <v>660</v>
      </c>
      <c r="F41" s="173">
        <v>660</v>
      </c>
      <c r="G41" s="173">
        <v>730</v>
      </c>
      <c r="H41" s="173">
        <v>22</v>
      </c>
      <c r="I41" s="173">
        <v>25</v>
      </c>
      <c r="J41" s="173">
        <v>28</v>
      </c>
      <c r="K41" s="173">
        <v>32</v>
      </c>
      <c r="L41" s="173">
        <v>32</v>
      </c>
      <c r="M41" s="165">
        <f>H41/D41</f>
        <v>3.6065573770491806E-2</v>
      </c>
      <c r="N41" s="165">
        <f>I41/E41</f>
        <v>3.787878787878788E-2</v>
      </c>
      <c r="O41" s="165">
        <f>J41/F41</f>
        <v>4.2424242424242427E-2</v>
      </c>
      <c r="P41" s="165">
        <f>K41/G41</f>
        <v>4.3835616438356165E-2</v>
      </c>
      <c r="Q41" s="165">
        <f>((G41/D41)^(1/13)-1)</f>
        <v>1.3910133145208281E-2</v>
      </c>
      <c r="R41" s="165">
        <f>((K41/H41)^(1/13)-1)</f>
        <v>2.924196299491455E-2</v>
      </c>
      <c r="S41" s="165">
        <f>G41/G$246</f>
        <v>1.5601624278692027E-2</v>
      </c>
      <c r="T41" s="165">
        <f>L41/L$246</f>
        <v>4.3184885290148446E-3</v>
      </c>
      <c r="U41" s="65"/>
    </row>
    <row r="42" spans="1:30" s="67" customFormat="1" ht="12.75" customHeight="1">
      <c r="A42" s="60" t="s">
        <v>61</v>
      </c>
      <c r="B42" s="164"/>
      <c r="C42" s="164"/>
      <c r="D42" s="173">
        <v>620</v>
      </c>
      <c r="E42" s="173">
        <v>640</v>
      </c>
      <c r="F42" s="173">
        <v>1120</v>
      </c>
      <c r="G42" s="173">
        <v>1070</v>
      </c>
      <c r="H42" s="173">
        <v>35</v>
      </c>
      <c r="I42" s="173">
        <v>40</v>
      </c>
      <c r="J42" s="173">
        <v>64</v>
      </c>
      <c r="K42" s="173">
        <v>86</v>
      </c>
      <c r="L42" s="173">
        <v>94</v>
      </c>
      <c r="M42" s="165">
        <f>H42/D42</f>
        <v>5.6451612903225805E-2</v>
      </c>
      <c r="N42" s="165">
        <f>I42/E42</f>
        <v>6.25E-2</v>
      </c>
      <c r="O42" s="165">
        <f>J42/F42</f>
        <v>5.7142857142857141E-2</v>
      </c>
      <c r="P42" s="165">
        <f>K42/G42</f>
        <v>8.0373831775700941E-2</v>
      </c>
      <c r="Q42" s="165">
        <f>((G42/D42)^(1/13)-1)</f>
        <v>4.2869966960657591E-2</v>
      </c>
      <c r="R42" s="165">
        <f>((K42/H42)^(1/13)-1)</f>
        <v>7.1600995089539099E-2</v>
      </c>
      <c r="S42" s="165">
        <f>G42/G$246</f>
        <v>2.2868134216712972E-2</v>
      </c>
      <c r="T42" s="165">
        <f>L42/L$246</f>
        <v>1.2685560053981106E-2</v>
      </c>
      <c r="U42" s="65"/>
    </row>
    <row r="43" spans="1:30" s="83" customFormat="1" ht="12.75" customHeight="1">
      <c r="A43" s="76" t="s">
        <v>62</v>
      </c>
      <c r="B43" s="171"/>
      <c r="C43" s="171"/>
      <c r="D43" s="174">
        <v>1480</v>
      </c>
      <c r="E43" s="174">
        <v>2020</v>
      </c>
      <c r="F43" s="174">
        <v>2320</v>
      </c>
      <c r="G43" s="174">
        <v>2810</v>
      </c>
      <c r="H43" s="174">
        <v>79</v>
      </c>
      <c r="I43" s="174">
        <v>59</v>
      </c>
      <c r="J43" s="174">
        <v>84</v>
      </c>
      <c r="K43" s="174">
        <v>108</v>
      </c>
      <c r="L43" s="174">
        <v>126</v>
      </c>
      <c r="M43" s="172">
        <f>H43/D43</f>
        <v>5.3378378378378381E-2</v>
      </c>
      <c r="N43" s="172">
        <f>I43/E43</f>
        <v>2.920792079207921E-2</v>
      </c>
      <c r="O43" s="172">
        <f>J43/F43</f>
        <v>3.6206896551724141E-2</v>
      </c>
      <c r="P43" s="172">
        <f>K43/G43</f>
        <v>3.8434163701067614E-2</v>
      </c>
      <c r="Q43" s="172">
        <f>((G43/D43)^(1/13)-1)</f>
        <v>5.0555052380375942E-2</v>
      </c>
      <c r="R43" s="172">
        <f>((K43/H43)^(1/13)-1)</f>
        <v>2.4344163463163815E-2</v>
      </c>
      <c r="S43" s="172">
        <f>G43/G$246</f>
        <v>6.0055567428937806E-2</v>
      </c>
      <c r="T43" s="172">
        <f>L43/L$246</f>
        <v>1.7004048582995951E-2</v>
      </c>
      <c r="U43" s="180"/>
    </row>
    <row r="44" spans="1:30" s="67" customFormat="1" ht="12.75" customHeight="1">
      <c r="A44" s="60" t="s">
        <v>63</v>
      </c>
      <c r="B44" s="164"/>
      <c r="C44" s="164"/>
      <c r="D44" s="173">
        <v>250</v>
      </c>
      <c r="E44" s="173">
        <v>200</v>
      </c>
      <c r="F44" s="173">
        <v>250</v>
      </c>
      <c r="G44" s="173">
        <v>280</v>
      </c>
      <c r="H44" s="173">
        <v>9</v>
      </c>
      <c r="I44" s="173">
        <v>9</v>
      </c>
      <c r="J44" s="173">
        <v>13</v>
      </c>
      <c r="K44" s="173">
        <v>8</v>
      </c>
      <c r="L44" s="173">
        <v>7</v>
      </c>
      <c r="M44" s="165">
        <f>H44/D44</f>
        <v>3.5999999999999997E-2</v>
      </c>
      <c r="N44" s="165">
        <f>I44/E44</f>
        <v>4.4999999999999998E-2</v>
      </c>
      <c r="O44" s="165">
        <f>J44/F44</f>
        <v>5.1999999999999998E-2</v>
      </c>
      <c r="P44" s="165">
        <f>K44/G44</f>
        <v>2.8571428571428571E-2</v>
      </c>
      <c r="Q44" s="165">
        <f>((G44/D44)^(1/13)-1)</f>
        <v>8.7557000340796609E-3</v>
      </c>
      <c r="R44" s="165">
        <f>((K44/H44)^(1/13)-1)</f>
        <v>-9.0193132719440516E-3</v>
      </c>
      <c r="S44" s="165">
        <f>G44/G$246</f>
        <v>5.984184654840778E-3</v>
      </c>
      <c r="T44" s="165">
        <f>L44/L$246</f>
        <v>9.4466936572199726E-4</v>
      </c>
      <c r="U44" s="181"/>
    </row>
    <row r="45" spans="1:30" s="67" customFormat="1" ht="12.75" customHeight="1">
      <c r="A45" s="60" t="s">
        <v>64</v>
      </c>
      <c r="B45" s="164"/>
      <c r="C45" s="164"/>
      <c r="D45" s="173">
        <v>1760</v>
      </c>
      <c r="E45" s="173">
        <v>5330</v>
      </c>
      <c r="F45" s="173">
        <v>12580</v>
      </c>
      <c r="G45" s="173">
        <v>21720</v>
      </c>
      <c r="H45" s="173">
        <v>97</v>
      </c>
      <c r="I45" s="173">
        <v>133</v>
      </c>
      <c r="J45" s="173">
        <v>420</v>
      </c>
      <c r="K45" s="173">
        <v>658</v>
      </c>
      <c r="L45" s="173">
        <v>1383</v>
      </c>
      <c r="M45" s="165">
        <f>H45/D45</f>
        <v>5.5113636363636365E-2</v>
      </c>
      <c r="N45" s="165">
        <f>I45/E45</f>
        <v>2.4953095684803001E-2</v>
      </c>
      <c r="O45" s="165">
        <f>J45/F45</f>
        <v>3.3386327503974564E-2</v>
      </c>
      <c r="P45" s="165">
        <f>K45/G45</f>
        <v>3.029465930018416E-2</v>
      </c>
      <c r="Q45" s="165">
        <f>((G45/D45)^(1/13)-1)</f>
        <v>0.21324855017404332</v>
      </c>
      <c r="R45" s="165">
        <f>((K45/H45)^(1/13)-1)</f>
        <v>0.15866533057026366</v>
      </c>
      <c r="S45" s="165">
        <f>G45/G$246</f>
        <v>0.46420175251122037</v>
      </c>
      <c r="T45" s="165">
        <f>L45/L$246</f>
        <v>0.18663967611336033</v>
      </c>
      <c r="U45" s="181"/>
    </row>
    <row r="46" spans="1:30" s="83" customFormat="1" ht="12.75" customHeight="1">
      <c r="A46" s="76" t="s">
        <v>65</v>
      </c>
      <c r="B46" s="171"/>
      <c r="C46" s="171"/>
      <c r="D46" s="174">
        <v>10510</v>
      </c>
      <c r="E46" s="174">
        <v>9940</v>
      </c>
      <c r="F46" s="174">
        <v>11590</v>
      </c>
      <c r="G46" s="174">
        <v>12400</v>
      </c>
      <c r="H46" s="174">
        <v>357</v>
      </c>
      <c r="I46" s="174">
        <v>288</v>
      </c>
      <c r="J46" s="174">
        <v>338</v>
      </c>
      <c r="K46" s="174">
        <v>384</v>
      </c>
      <c r="L46" s="174">
        <v>513</v>
      </c>
      <c r="M46" s="172">
        <f>H46/D46</f>
        <v>3.3967649857278785E-2</v>
      </c>
      <c r="N46" s="172">
        <f>I46/E46</f>
        <v>2.8973843058350102E-2</v>
      </c>
      <c r="O46" s="172">
        <f>J46/F46</f>
        <v>2.9163071613459879E-2</v>
      </c>
      <c r="P46" s="172">
        <f>K46/G46</f>
        <v>3.0967741935483871E-2</v>
      </c>
      <c r="Q46" s="172">
        <f>((G46/D46)^(1/13)-1)</f>
        <v>1.2801966892313832E-2</v>
      </c>
      <c r="R46" s="172">
        <f>((K46/H46)^(1/13)-1)</f>
        <v>5.6239686059589289E-3</v>
      </c>
      <c r="S46" s="172">
        <f>G46/G$246</f>
        <v>0.26501389185723445</v>
      </c>
      <c r="T46" s="172">
        <f>L46/L$246</f>
        <v>6.9230769230769235E-2</v>
      </c>
      <c r="U46" s="180"/>
    </row>
    <row r="47" spans="1:30" s="67" customFormat="1" ht="12.75" customHeight="1">
      <c r="A47" s="60" t="s">
        <v>66</v>
      </c>
      <c r="B47" s="164"/>
      <c r="C47" s="164"/>
      <c r="D47" s="177">
        <f>D$305*E47/E$305</f>
        <v>829.39973570546795</v>
      </c>
      <c r="E47" s="177">
        <f>E305*F47/F305</f>
        <v>973.80949258293288</v>
      </c>
      <c r="F47" s="173">
        <v>1380</v>
      </c>
      <c r="G47" s="173">
        <v>1790</v>
      </c>
      <c r="H47" s="173">
        <v>130</v>
      </c>
      <c r="I47" s="173">
        <v>354</v>
      </c>
      <c r="J47" s="173">
        <v>179</v>
      </c>
      <c r="K47" s="173">
        <v>149</v>
      </c>
      <c r="L47" s="173">
        <v>140</v>
      </c>
      <c r="M47" s="178">
        <f>H47/D47</f>
        <v>0.15673986185855854</v>
      </c>
      <c r="N47" s="178">
        <f>I47/E47</f>
        <v>0.36352079405290061</v>
      </c>
      <c r="O47" s="165">
        <f>J47/F47</f>
        <v>0.12971014492753624</v>
      </c>
      <c r="P47" s="165">
        <f>K47/G47</f>
        <v>8.3240223463687146E-2</v>
      </c>
      <c r="Q47" s="165">
        <f>((G47/D47)^(1/13)-1)</f>
        <v>6.096037601903026E-2</v>
      </c>
      <c r="R47" s="165">
        <f>((K47/H47)^(1/13)-1)</f>
        <v>1.0548466552601887E-2</v>
      </c>
      <c r="S47" s="165">
        <f>G47/G$246</f>
        <v>3.825603761487497E-2</v>
      </c>
      <c r="T47" s="165">
        <f>L47/L$246</f>
        <v>1.8893387314439947E-2</v>
      </c>
      <c r="U47" s="181"/>
    </row>
    <row r="48" spans="1:30" s="28" customFormat="1" ht="15" customHeight="1">
      <c r="A48" s="86" t="s">
        <v>338</v>
      </c>
      <c r="B48" s="154"/>
      <c r="C48" s="154"/>
      <c r="D48" s="26">
        <f>1000000*'Table 1.7 '!J51/'Table 1.7 '!E51</f>
        <v>2766.0221215892243</v>
      </c>
      <c r="E48" s="26">
        <f>1000000*'Table 1.7 '!K51/'Table 1.7 '!F51</f>
        <v>3440.5354159279591</v>
      </c>
      <c r="F48" s="26">
        <f>1000000*'Table 1.7 '!L51/'Table 1.7 '!G51</f>
        <v>4402.4220621814047</v>
      </c>
      <c r="G48" s="26">
        <f>1000000*'Table 1.7 '!M51/'Table 1.7 '!H51</f>
        <v>5379.1236222967227</v>
      </c>
      <c r="H48" s="26">
        <f>1000000*'Table 1.7 '!N51/'Table 1.7 '!E51</f>
        <v>111.6317677058115</v>
      </c>
      <c r="I48" s="26">
        <f>1000000*'Table 1.7 '!O51/'Table 1.7 '!F51</f>
        <v>155.78931770344042</v>
      </c>
      <c r="J48" s="26">
        <f>1000000*'Table 1.7 '!P51/'Table 1.7 '!G51</f>
        <v>203.45398183569387</v>
      </c>
      <c r="K48" s="26">
        <f>1000000*'Table 1.7 '!Q51/'Table 1.7 '!H51</f>
        <v>262.21671411063022</v>
      </c>
      <c r="L48" s="26">
        <f>1000000*'Table 1.7 '!R51/'Table 1.7 '!I51</f>
        <v>295.46927349491955</v>
      </c>
      <c r="M48" s="155">
        <f>H48/D48</f>
        <v>4.0358233881973876E-2</v>
      </c>
      <c r="N48" s="155">
        <f>I48/E48</f>
        <v>4.52805447030755E-2</v>
      </c>
      <c r="O48" s="155">
        <f>J48/F48</f>
        <v>4.6214101910729159E-2</v>
      </c>
      <c r="P48" s="155">
        <f>K48/G48</f>
        <v>4.8747106875129155E-2</v>
      </c>
      <c r="Q48" s="155">
        <f>((G48/D48)^(1/13)-1)</f>
        <v>5.2494131038403724E-2</v>
      </c>
      <c r="R48" s="155">
        <f>((K48/H48)^(1/13)-1)</f>
        <v>6.7895260761543952E-2</v>
      </c>
      <c r="S48" s="155">
        <f>G48/G$246</f>
        <v>0.11496310370371282</v>
      </c>
      <c r="T48" s="155">
        <f>L48/L$246</f>
        <v>3.9874395883254997E-2</v>
      </c>
      <c r="U48" s="27"/>
    </row>
    <row r="49" spans="1:30" s="83" customFormat="1" ht="12.75" customHeight="1">
      <c r="A49" s="76" t="s">
        <v>68</v>
      </c>
      <c r="B49" s="171"/>
      <c r="C49" s="171"/>
      <c r="D49" s="174">
        <v>4350</v>
      </c>
      <c r="E49" s="174">
        <v>5120</v>
      </c>
      <c r="F49" s="174">
        <v>6820</v>
      </c>
      <c r="G49" s="174">
        <v>7890</v>
      </c>
      <c r="H49" s="174">
        <v>190</v>
      </c>
      <c r="I49" s="174">
        <v>185</v>
      </c>
      <c r="J49" s="174">
        <v>243</v>
      </c>
      <c r="K49" s="174">
        <v>320</v>
      </c>
      <c r="L49" s="174">
        <v>388</v>
      </c>
      <c r="M49" s="172">
        <f>H49/D49</f>
        <v>4.3678160919540229E-2</v>
      </c>
      <c r="N49" s="172">
        <f>I49/E49</f>
        <v>3.61328125E-2</v>
      </c>
      <c r="O49" s="172">
        <f>J49/F49</f>
        <v>3.5630498533724339E-2</v>
      </c>
      <c r="P49" s="172">
        <f>K49/G49</f>
        <v>4.0557667934093787E-2</v>
      </c>
      <c r="Q49" s="172">
        <f>((G49/D49)^(1/13)-1)</f>
        <v>4.6866650911267405E-2</v>
      </c>
      <c r="R49" s="172">
        <f>((K49/H49)^(1/13)-1)</f>
        <v>4.0914614148231054E-2</v>
      </c>
      <c r="S49" s="172">
        <f>G49/G$246</f>
        <v>0.16862577473819193</v>
      </c>
      <c r="T49" s="172">
        <f>L49/L$246</f>
        <v>5.2361673414304991E-2</v>
      </c>
      <c r="U49" s="180"/>
    </row>
    <row r="50" spans="1:30" s="83" customFormat="1" ht="12.75" customHeight="1">
      <c r="A50" s="76" t="s">
        <v>69</v>
      </c>
      <c r="B50" s="171"/>
      <c r="C50" s="171"/>
      <c r="D50" s="174">
        <v>2770</v>
      </c>
      <c r="E50" s="174">
        <v>3570</v>
      </c>
      <c r="F50" s="174">
        <v>4310</v>
      </c>
      <c r="G50" s="174">
        <v>5470</v>
      </c>
      <c r="H50" s="174">
        <v>105</v>
      </c>
      <c r="I50" s="174">
        <v>189</v>
      </c>
      <c r="J50" s="174">
        <v>227</v>
      </c>
      <c r="K50" s="174">
        <v>261</v>
      </c>
      <c r="L50" s="174">
        <v>282</v>
      </c>
      <c r="M50" s="172">
        <f>H50/D50</f>
        <v>3.7906137184115521E-2</v>
      </c>
      <c r="N50" s="172">
        <f>I50/E50</f>
        <v>5.2941176470588235E-2</v>
      </c>
      <c r="O50" s="172">
        <f>J50/F50</f>
        <v>5.2668213457076569E-2</v>
      </c>
      <c r="P50" s="172">
        <f>K50/G50</f>
        <v>4.7714808043875685E-2</v>
      </c>
      <c r="Q50" s="172">
        <f>((G50/D50)^(1/13)-1)</f>
        <v>5.3734866791002256E-2</v>
      </c>
      <c r="R50" s="172">
        <f>((K50/H50)^(1/13)-1)</f>
        <v>7.2554387318104263E-2</v>
      </c>
      <c r="S50" s="172">
        <f>G50/G$246</f>
        <v>0.1169053216499252</v>
      </c>
      <c r="T50" s="172">
        <f>L50/L$246</f>
        <v>3.8056680161943322E-2</v>
      </c>
      <c r="U50" s="180"/>
    </row>
    <row r="51" spans="1:30" s="83" customFormat="1" ht="12.75" customHeight="1">
      <c r="A51" s="76" t="s">
        <v>70</v>
      </c>
      <c r="B51" s="171"/>
      <c r="C51" s="171"/>
      <c r="D51" s="175">
        <f>D$306*E51/E$306</f>
        <v>8532.3080174403367</v>
      </c>
      <c r="E51" s="175">
        <f>E$306*F51/F$306</f>
        <v>10611.430609143139</v>
      </c>
      <c r="F51" s="174">
        <v>13570</v>
      </c>
      <c r="G51" s="174">
        <v>16270</v>
      </c>
      <c r="H51" s="174">
        <v>220</v>
      </c>
      <c r="I51" s="174">
        <v>359</v>
      </c>
      <c r="J51" s="174">
        <v>387</v>
      </c>
      <c r="K51" s="174">
        <v>502</v>
      </c>
      <c r="L51" s="174">
        <v>709</v>
      </c>
      <c r="M51" s="172">
        <f>H51/D51</f>
        <v>2.5784348097878357E-2</v>
      </c>
      <c r="N51" s="172">
        <f>I51/E51</f>
        <v>3.383144207630915E-2</v>
      </c>
      <c r="O51" s="172">
        <f>J51/F51</f>
        <v>2.8518791451731761E-2</v>
      </c>
      <c r="P51" s="172">
        <f>K51/G51</f>
        <v>3.0854333128457284E-2</v>
      </c>
      <c r="Q51" s="172">
        <f>((G51/D51)^(1/13)-1)</f>
        <v>5.0904268382625073E-2</v>
      </c>
      <c r="R51" s="172">
        <f>((K51/H51)^(1/13)-1)</f>
        <v>6.5516255564479486E-2</v>
      </c>
      <c r="S51" s="172">
        <f>G51/G$246</f>
        <v>0.34772387262235521</v>
      </c>
      <c r="T51" s="172">
        <f>L51/L$246</f>
        <v>9.5681511470985151E-2</v>
      </c>
      <c r="U51" s="180"/>
    </row>
    <row r="52" spans="1:30" s="83" customFormat="1" ht="12.75" customHeight="1">
      <c r="A52" s="76" t="s">
        <v>71</v>
      </c>
      <c r="B52" s="171"/>
      <c r="C52" s="171"/>
      <c r="D52" s="174">
        <v>2020</v>
      </c>
      <c r="E52" s="174">
        <v>2510</v>
      </c>
      <c r="F52" s="174">
        <v>3450</v>
      </c>
      <c r="G52" s="174">
        <v>4190</v>
      </c>
      <c r="H52" s="174">
        <v>82</v>
      </c>
      <c r="I52" s="174">
        <v>107</v>
      </c>
      <c r="J52" s="174">
        <v>180</v>
      </c>
      <c r="K52" s="174">
        <v>231</v>
      </c>
      <c r="L52" s="174">
        <v>251</v>
      </c>
      <c r="M52" s="172">
        <f>H52/D52</f>
        <v>4.0594059405940595E-2</v>
      </c>
      <c r="N52" s="172">
        <f>I52/E52</f>
        <v>4.2629482071713146E-2</v>
      </c>
      <c r="O52" s="172">
        <f>J52/F52</f>
        <v>5.2173913043478258E-2</v>
      </c>
      <c r="P52" s="172">
        <f>K52/G52</f>
        <v>5.5131264916467783E-2</v>
      </c>
      <c r="Q52" s="172">
        <f>((G52/D52)^(1/13)-1)</f>
        <v>5.7728119812113565E-2</v>
      </c>
      <c r="R52" s="172">
        <f>((K52/H52)^(1/13)-1)</f>
        <v>8.292868088459282E-2</v>
      </c>
      <c r="S52" s="172">
        <f>G52/G$246</f>
        <v>8.9549048942081641E-2</v>
      </c>
      <c r="T52" s="172">
        <f>L52/L$246</f>
        <v>3.3873144399460188E-2</v>
      </c>
      <c r="U52" s="180"/>
    </row>
    <row r="53" spans="1:30" s="67" customFormat="1" ht="12.75" customHeight="1">
      <c r="A53" s="60" t="s">
        <v>72</v>
      </c>
      <c r="B53" s="164"/>
      <c r="C53" s="164"/>
      <c r="D53" s="173">
        <v>840</v>
      </c>
      <c r="E53" s="173">
        <v>1070</v>
      </c>
      <c r="F53" s="173">
        <v>1480</v>
      </c>
      <c r="G53" s="173">
        <v>1920</v>
      </c>
      <c r="H53" s="173">
        <v>30</v>
      </c>
      <c r="I53" s="173">
        <v>39</v>
      </c>
      <c r="J53" s="173">
        <v>64</v>
      </c>
      <c r="K53" s="173">
        <v>147</v>
      </c>
      <c r="L53" s="173">
        <v>161</v>
      </c>
      <c r="M53" s="165">
        <f>H53/D53</f>
        <v>3.5714285714285712E-2</v>
      </c>
      <c r="N53" s="165">
        <f>I53/E53</f>
        <v>3.6448598130841121E-2</v>
      </c>
      <c r="O53" s="165">
        <f>J53/F53</f>
        <v>4.3243243243243246E-2</v>
      </c>
      <c r="P53" s="165">
        <f>K53/G53</f>
        <v>7.6562500000000006E-2</v>
      </c>
      <c r="Q53" s="165">
        <f>((G53/D53)^(1/13)-1)</f>
        <v>6.5656093244930824E-2</v>
      </c>
      <c r="R53" s="165">
        <f>((K53/H53)^(1/13)-1)</f>
        <v>0.13003528955583854</v>
      </c>
      <c r="S53" s="165">
        <f>G53/G$246</f>
        <v>4.1034409061765337E-2</v>
      </c>
      <c r="T53" s="165">
        <f>L53/L$246</f>
        <v>2.1727395411605937E-2</v>
      </c>
      <c r="U53" s="181"/>
    </row>
    <row r="54" spans="1:30" s="83" customFormat="1" ht="12.75" customHeight="1">
      <c r="A54" s="76" t="s">
        <v>73</v>
      </c>
      <c r="B54" s="171"/>
      <c r="C54" s="171"/>
      <c r="D54" s="174">
        <v>3430</v>
      </c>
      <c r="E54" s="174">
        <v>4590</v>
      </c>
      <c r="F54" s="174">
        <v>6080</v>
      </c>
      <c r="G54" s="174">
        <v>7460</v>
      </c>
      <c r="H54" s="174">
        <v>218</v>
      </c>
      <c r="I54" s="174">
        <v>285</v>
      </c>
      <c r="J54" s="174">
        <v>406</v>
      </c>
      <c r="K54" s="174">
        <v>501</v>
      </c>
      <c r="L54" s="174">
        <v>524</v>
      </c>
      <c r="M54" s="172">
        <f>H54/D54</f>
        <v>6.355685131195335E-2</v>
      </c>
      <c r="N54" s="172">
        <f>I54/E54</f>
        <v>6.2091503267973858E-2</v>
      </c>
      <c r="O54" s="172">
        <f>J54/F54</f>
        <v>6.6776315789473684E-2</v>
      </c>
      <c r="P54" s="172">
        <f>K54/G54</f>
        <v>6.7158176943699729E-2</v>
      </c>
      <c r="Q54" s="172">
        <f>((G54/D54)^(1/13)-1)</f>
        <v>6.1591139806731476E-2</v>
      </c>
      <c r="R54" s="172">
        <f>((K54/H54)^(1/13)-1)</f>
        <v>6.6101504729863203E-2</v>
      </c>
      <c r="S54" s="172">
        <f>G54/G$246</f>
        <v>0.15943577687540073</v>
      </c>
      <c r="T54" s="172">
        <f>L54/L$246</f>
        <v>7.0715249662618079E-2</v>
      </c>
      <c r="U54" s="180"/>
    </row>
    <row r="55" spans="1:30" s="83" customFormat="1" ht="12.75" customHeight="1">
      <c r="A55" s="76" t="s">
        <v>74</v>
      </c>
      <c r="B55" s="171"/>
      <c r="C55" s="171"/>
      <c r="D55" s="175">
        <f>D52*$E329/$E330</f>
        <v>1278.4810126582279</v>
      </c>
      <c r="E55" s="175">
        <f>E52*$E329/$E330</f>
        <v>1588.6075949367089</v>
      </c>
      <c r="F55" s="175">
        <f>F52*$E329/$E330</f>
        <v>2183.5443037974683</v>
      </c>
      <c r="G55" s="175">
        <f>G52*$E329/$E330</f>
        <v>2651.8987341772154</v>
      </c>
      <c r="H55" s="175">
        <f>D55*M55</f>
        <v>53.468466083239193</v>
      </c>
      <c r="I55" s="175">
        <f>E55*N55</f>
        <v>73.766726935537946</v>
      </c>
      <c r="J55" s="175">
        <f>F55*O55</f>
        <v>100.91053898228834</v>
      </c>
      <c r="K55" s="175">
        <f>G55*P55</f>
        <v>129.27239101695645</v>
      </c>
      <c r="L55" s="175">
        <f>L$306</f>
        <v>295.46927349491949</v>
      </c>
      <c r="M55" s="176">
        <f>M$306</f>
        <v>4.1821869510652435E-2</v>
      </c>
      <c r="N55" s="176">
        <f>N$306</f>
        <v>4.643483209488046E-2</v>
      </c>
      <c r="O55" s="176">
        <f>O$306</f>
        <v>4.6214101910729159E-2</v>
      </c>
      <c r="P55" s="176">
        <f>P$306</f>
        <v>4.8747106875129162E-2</v>
      </c>
      <c r="Q55" s="182">
        <f>((G55/D55)^(1/13)-1)</f>
        <v>5.7728119812113565E-2</v>
      </c>
      <c r="R55" s="182">
        <f>((K55/H55)^(1/13)-1)</f>
        <v>7.0268953204276396E-2</v>
      </c>
      <c r="S55" s="182">
        <f>G55/G$246</f>
        <v>5.6676613254482054E-2</v>
      </c>
      <c r="T55" s="182">
        <f>L55/L$246</f>
        <v>3.987439588325499E-2</v>
      </c>
      <c r="U55" s="180"/>
      <c r="AC55" s="183"/>
      <c r="AD55" s="183"/>
    </row>
    <row r="56" spans="1:30" s="28" customFormat="1" ht="15" customHeight="1">
      <c r="A56" s="86" t="s">
        <v>339</v>
      </c>
      <c r="B56" s="154"/>
      <c r="C56" s="154"/>
      <c r="D56" s="26">
        <f>1000000*'Table 1.7 '!J59/'Table 1.7 '!E59</f>
        <v>5568.497720059604</v>
      </c>
      <c r="E56" s="26">
        <f>1000000*'Table 1.7 '!K59/'Table 1.7 '!F59</f>
        <v>6193.8426461068057</v>
      </c>
      <c r="F56" s="26">
        <f>1000000*'Table 1.7 '!L59/'Table 1.7 '!G59</f>
        <v>7979.869860328301</v>
      </c>
      <c r="G56" s="26">
        <f>1000000*'Table 1.7 '!M59/'Table 1.7 '!H59</f>
        <v>9383.760879348758</v>
      </c>
      <c r="H56" s="26">
        <f>1000000*'Table 1.7 '!N59/'Table 1.7 '!E59</f>
        <v>392.54880194025378</v>
      </c>
      <c r="I56" s="26">
        <f>1000000*'Table 1.7 '!O59/'Table 1.7 '!F59</f>
        <v>509.85860713729329</v>
      </c>
      <c r="J56" s="26">
        <f>1000000*'Table 1.7 '!P59/'Table 1.7 '!G59</f>
        <v>702.00650679239436</v>
      </c>
      <c r="K56" s="26">
        <f>1000000*'Table 1.7 '!Q59/'Table 1.7 '!H59</f>
        <v>796.19851266809792</v>
      </c>
      <c r="L56" s="26">
        <f>1000000*'Table 1.7 '!R59/'Table 1.7 '!I59</f>
        <v>821.29855746202099</v>
      </c>
      <c r="M56" s="155">
        <f>H56/D56</f>
        <v>7.0494560952438001E-2</v>
      </c>
      <c r="N56" s="155">
        <f>I56/E56</f>
        <v>8.2317010016030909E-2</v>
      </c>
      <c r="O56" s="155">
        <f>J56/F56</f>
        <v>8.797217486996875E-2</v>
      </c>
      <c r="P56" s="155">
        <f>K56/G56</f>
        <v>8.4848550906739956E-2</v>
      </c>
      <c r="Q56" s="155">
        <f>((G56/D56)^(1/13)-1)</f>
        <v>4.0959326173476862E-2</v>
      </c>
      <c r="R56" s="155">
        <f>((K56/H56)^(1/13)-1)</f>
        <v>5.5905879518160839E-2</v>
      </c>
      <c r="S56" s="155">
        <f>G56/G$246</f>
        <v>0.20055056378176445</v>
      </c>
      <c r="T56" s="155">
        <f>L56/L$246</f>
        <v>0.11083651247800554</v>
      </c>
      <c r="U56" s="27"/>
    </row>
    <row r="57" spans="1:30" s="83" customFormat="1" ht="12.75" customHeight="1">
      <c r="A57" s="76" t="s">
        <v>76</v>
      </c>
      <c r="B57" s="184"/>
      <c r="C57" s="184"/>
      <c r="D57" s="174">
        <v>6020</v>
      </c>
      <c r="E57" s="174">
        <v>8340</v>
      </c>
      <c r="F57" s="174">
        <v>11090</v>
      </c>
      <c r="G57" s="174">
        <v>13310</v>
      </c>
      <c r="H57" s="174">
        <v>251</v>
      </c>
      <c r="I57" s="174">
        <v>401</v>
      </c>
      <c r="J57" s="174">
        <v>887</v>
      </c>
      <c r="K57" s="174">
        <v>1053</v>
      </c>
      <c r="L57" s="174">
        <v>1341</v>
      </c>
      <c r="M57" s="172">
        <f>H57/D57</f>
        <v>4.1694352159468435E-2</v>
      </c>
      <c r="N57" s="172">
        <f>I57/E57</f>
        <v>4.8081534772182251E-2</v>
      </c>
      <c r="O57" s="172">
        <f>J57/F57</f>
        <v>7.9981965734896299E-2</v>
      </c>
      <c r="P57" s="172">
        <f>K57/G57</f>
        <v>7.911344853493614E-2</v>
      </c>
      <c r="Q57" s="172">
        <f>((G57/D57)^(1/13)-1)</f>
        <v>6.2933939171051057E-2</v>
      </c>
      <c r="R57" s="172">
        <f>((K57/H57)^(1/13)-1)</f>
        <v>0.11661691854032119</v>
      </c>
      <c r="S57" s="172">
        <f>G57/G$246</f>
        <v>0.28446249198546697</v>
      </c>
      <c r="T57" s="172">
        <f>L57/L$246</f>
        <v>0.18097165991902833</v>
      </c>
      <c r="U57" s="180"/>
    </row>
    <row r="58" spans="1:30" s="67" customFormat="1" ht="12.75" customHeight="1">
      <c r="A58" s="60" t="s">
        <v>77</v>
      </c>
      <c r="B58" s="164"/>
      <c r="C58" s="164"/>
      <c r="D58" s="173">
        <v>1230</v>
      </c>
      <c r="E58" s="173">
        <v>1320</v>
      </c>
      <c r="F58" s="173">
        <v>1530</v>
      </c>
      <c r="G58" s="173">
        <v>1970</v>
      </c>
      <c r="H58" s="173">
        <v>66</v>
      </c>
      <c r="I58" s="173">
        <v>68</v>
      </c>
      <c r="J58" s="173">
        <v>78</v>
      </c>
      <c r="K58" s="173">
        <v>119</v>
      </c>
      <c r="L58" s="173">
        <v>133</v>
      </c>
      <c r="M58" s="165">
        <f>H58/D58</f>
        <v>5.3658536585365853E-2</v>
      </c>
      <c r="N58" s="165">
        <f>I58/E58</f>
        <v>5.1515151515151514E-2</v>
      </c>
      <c r="O58" s="165">
        <f>J58/F58</f>
        <v>5.0980392156862744E-2</v>
      </c>
      <c r="P58" s="165">
        <f>K58/G58</f>
        <v>6.0406091370558378E-2</v>
      </c>
      <c r="Q58" s="165">
        <f>((G58/D58)^(1/13)-1)</f>
        <v>3.6896647611872391E-2</v>
      </c>
      <c r="R58" s="165">
        <f>((K58/H58)^(1/13)-1)</f>
        <v>4.6387493881434816E-2</v>
      </c>
      <c r="S58" s="165">
        <f>G58/G$246</f>
        <v>4.2103013464415473E-2</v>
      </c>
      <c r="T58" s="165">
        <f>L58/L$246</f>
        <v>1.7948717948717947E-2</v>
      </c>
      <c r="U58" s="181"/>
    </row>
    <row r="59" spans="1:30" s="83" customFormat="1" ht="12.75" customHeight="1">
      <c r="A59" s="76" t="s">
        <v>78</v>
      </c>
      <c r="B59" s="184"/>
      <c r="C59" s="184"/>
      <c r="D59" s="174">
        <v>3760</v>
      </c>
      <c r="E59" s="174">
        <v>4160</v>
      </c>
      <c r="F59" s="174">
        <v>5310</v>
      </c>
      <c r="G59" s="174">
        <v>6250</v>
      </c>
      <c r="H59" s="174">
        <v>220</v>
      </c>
      <c r="I59" s="174">
        <v>248</v>
      </c>
      <c r="J59" s="174">
        <v>394</v>
      </c>
      <c r="K59" s="174">
        <v>440</v>
      </c>
      <c r="L59" s="174">
        <v>384</v>
      </c>
      <c r="M59" s="172">
        <f>H59/D59</f>
        <v>5.8510638297872342E-2</v>
      </c>
      <c r="N59" s="172">
        <f>I59/E59</f>
        <v>5.9615384615384619E-2</v>
      </c>
      <c r="O59" s="172">
        <f>J59/F59</f>
        <v>7.4199623352165719E-2</v>
      </c>
      <c r="P59" s="172">
        <f>K59/G59</f>
        <v>7.0400000000000004E-2</v>
      </c>
      <c r="Q59" s="172">
        <f>((G59/D59)^(1/13)-1)</f>
        <v>3.9863467791132923E-2</v>
      </c>
      <c r="R59" s="172">
        <f>((K59/H59)^(1/13)-1)</f>
        <v>5.4766076481646664E-2</v>
      </c>
      <c r="S59" s="172">
        <f>G59/G$246</f>
        <v>0.13357555033126736</v>
      </c>
      <c r="T59" s="172">
        <f>L59/L$246</f>
        <v>5.1821862348178135E-2</v>
      </c>
      <c r="U59" s="180"/>
    </row>
    <row r="60" spans="1:30" s="83" customFormat="1" ht="12.75" customHeight="1">
      <c r="A60" s="76" t="s">
        <v>79</v>
      </c>
      <c r="B60" s="184"/>
      <c r="C60" s="184"/>
      <c r="D60" s="174">
        <v>5870</v>
      </c>
      <c r="E60" s="174">
        <v>6470</v>
      </c>
      <c r="F60" s="174">
        <v>8330</v>
      </c>
      <c r="G60" s="174">
        <v>9790</v>
      </c>
      <c r="H60" s="174">
        <v>425</v>
      </c>
      <c r="I60" s="174">
        <v>552</v>
      </c>
      <c r="J60" s="174">
        <v>744</v>
      </c>
      <c r="K60" s="174">
        <v>843</v>
      </c>
      <c r="L60" s="174">
        <v>862</v>
      </c>
      <c r="M60" s="172">
        <f>H60/D60</f>
        <v>7.2402044293015333E-2</v>
      </c>
      <c r="N60" s="172">
        <f>I60/E60</f>
        <v>8.5316846986089642E-2</v>
      </c>
      <c r="O60" s="172">
        <f>J60/F60</f>
        <v>8.9315726290516206E-2</v>
      </c>
      <c r="P60" s="172">
        <f>K60/G60</f>
        <v>8.6108273748723194E-2</v>
      </c>
      <c r="Q60" s="172">
        <f>((G60/D60)^(1/13)-1)</f>
        <v>4.0131012388128884E-2</v>
      </c>
      <c r="R60" s="172">
        <f>((K60/H60)^(1/13)-1)</f>
        <v>5.4095345708784492E-2</v>
      </c>
      <c r="S60" s="172">
        <f>G60/G$246</f>
        <v>0.20923274203889719</v>
      </c>
      <c r="T60" s="172">
        <f>L60/L$246</f>
        <v>0.11632928475033738</v>
      </c>
      <c r="U60" s="180"/>
    </row>
    <row r="61" spans="1:30" s="83" customFormat="1" ht="12.75" customHeight="1">
      <c r="A61" s="76" t="s">
        <v>80</v>
      </c>
      <c r="B61" s="184"/>
      <c r="C61" s="184"/>
      <c r="D61" s="174">
        <v>3050</v>
      </c>
      <c r="E61" s="174">
        <v>3650</v>
      </c>
      <c r="F61" s="174">
        <v>4640</v>
      </c>
      <c r="G61" s="174">
        <v>5000</v>
      </c>
      <c r="H61" s="174">
        <v>135</v>
      </c>
      <c r="I61" s="174">
        <v>199</v>
      </c>
      <c r="J61" s="174">
        <v>318</v>
      </c>
      <c r="K61" s="174">
        <v>287</v>
      </c>
      <c r="L61" s="174">
        <v>312</v>
      </c>
      <c r="M61" s="172">
        <f>H61/D61</f>
        <v>4.4262295081967211E-2</v>
      </c>
      <c r="N61" s="172">
        <f>I61/E61</f>
        <v>5.4520547945205479E-2</v>
      </c>
      <c r="O61" s="172">
        <f>J61/F61</f>
        <v>6.8534482758620688E-2</v>
      </c>
      <c r="P61" s="172">
        <f>K61/G61</f>
        <v>5.74E-2</v>
      </c>
      <c r="Q61" s="172">
        <f>((G61/D61)^(1/13)-1)</f>
        <v>3.8754909973267138E-2</v>
      </c>
      <c r="R61" s="172">
        <f>((K61/H61)^(1/13)-1)</f>
        <v>5.9731905417501618E-2</v>
      </c>
      <c r="S61" s="172">
        <f>G61/G$246</f>
        <v>0.10686044026501389</v>
      </c>
      <c r="T61" s="172">
        <f>L61/L$246</f>
        <v>4.2105263157894736E-2</v>
      </c>
      <c r="U61" s="180"/>
    </row>
    <row r="62" spans="1:30" s="28" customFormat="1" ht="15" customHeight="1">
      <c r="A62" s="86" t="s">
        <v>340</v>
      </c>
      <c r="B62" s="154"/>
      <c r="C62" s="154"/>
      <c r="D62" s="26">
        <f>1000000*'Table 1.7 '!J65/'Table 1.7 '!E65</f>
        <v>929.71573982763948</v>
      </c>
      <c r="E62" s="26">
        <f>1000000*'Table 1.7 '!K65/'Table 1.7 '!F65</f>
        <v>1026.1978087392629</v>
      </c>
      <c r="F62" s="26">
        <f>1000000*'Table 1.7 '!L65/'Table 1.7 '!G65</f>
        <v>1320.1833624266885</v>
      </c>
      <c r="G62" s="26">
        <f>1000000*'Table 1.7 '!M65/'Table 1.7 '!H65</f>
        <v>1615.6442715898902</v>
      </c>
      <c r="H62" s="26">
        <f>1000000*'Table 1.7 '!N65/'Table 1.7 '!E65</f>
        <v>46.664273767883181</v>
      </c>
      <c r="I62" s="26">
        <f>1000000*'Table 1.7 '!O65/'Table 1.7 '!F65</f>
        <v>54.953192074331369</v>
      </c>
      <c r="J62" s="26">
        <f>1000000*'Table 1.7 '!P65/'Table 1.7 '!G65</f>
        <v>93.38013812162292</v>
      </c>
      <c r="K62" s="26">
        <f>1000000*'Table 1.7 '!Q65/'Table 1.7 '!H65</f>
        <v>195.45128760938957</v>
      </c>
      <c r="L62" s="26">
        <f>1000000*'Table 1.7 '!R65/'Table 1.7 '!I65</f>
        <v>109.91287094539111</v>
      </c>
      <c r="M62" s="155">
        <f>H62/D62</f>
        <v>5.0191979944896166E-2</v>
      </c>
      <c r="N62" s="155">
        <f>I62/E62</f>
        <v>5.3550291772542578E-2</v>
      </c>
      <c r="O62" s="155">
        <f>J62/F62</f>
        <v>7.0732703334464603E-2</v>
      </c>
      <c r="P62" s="155">
        <f>K62/G62</f>
        <v>0.12097420889380177</v>
      </c>
      <c r="Q62" s="155">
        <f>((G62/D62)^(1/13)-1)</f>
        <v>4.342490157403267E-2</v>
      </c>
      <c r="R62" s="155">
        <f>((K62/H62)^(1/13)-1)</f>
        <v>0.11647835935135609</v>
      </c>
      <c r="S62" s="155">
        <f>G62/G$246</f>
        <v>3.4529691634748672E-2</v>
      </c>
      <c r="T62" s="155">
        <f>L62/L$246</f>
        <v>1.4833046011523765E-2</v>
      </c>
      <c r="U62" s="27"/>
    </row>
    <row r="63" spans="1:30" s="67" customFormat="1" ht="12.75" customHeight="1">
      <c r="A63" s="60" t="s">
        <v>82</v>
      </c>
      <c r="B63" s="164"/>
      <c r="C63" s="164"/>
      <c r="D63" s="173">
        <v>910</v>
      </c>
      <c r="E63" s="173">
        <v>1120</v>
      </c>
      <c r="F63" s="173">
        <v>1300</v>
      </c>
      <c r="G63" s="173">
        <v>1470</v>
      </c>
      <c r="H63" s="173">
        <v>47</v>
      </c>
      <c r="I63" s="173">
        <v>50</v>
      </c>
      <c r="J63" s="173">
        <v>63</v>
      </c>
      <c r="K63" s="173">
        <v>72</v>
      </c>
      <c r="L63" s="173">
        <v>65</v>
      </c>
      <c r="M63" s="165">
        <f>H63/D63</f>
        <v>5.1648351648351645E-2</v>
      </c>
      <c r="N63" s="165">
        <f>I63/E63</f>
        <v>4.4642857142857144E-2</v>
      </c>
      <c r="O63" s="165">
        <f>J63/F63</f>
        <v>4.8461538461538459E-2</v>
      </c>
      <c r="P63" s="165">
        <f>K63/G63</f>
        <v>4.8979591836734691E-2</v>
      </c>
      <c r="Q63" s="165">
        <f>((G63/D63)^(1/13)-1)</f>
        <v>3.7579126730989731E-2</v>
      </c>
      <c r="R63" s="165">
        <f>((K63/H63)^(1/13)-1)</f>
        <v>3.3353270548282854E-2</v>
      </c>
      <c r="S63" s="165">
        <f>G63/G$246</f>
        <v>3.1416969437914083E-2</v>
      </c>
      <c r="T63" s="165">
        <f>L63/L$246</f>
        <v>8.771929824561403E-3</v>
      </c>
      <c r="U63" s="181"/>
    </row>
    <row r="64" spans="1:30" s="67" customFormat="1" ht="12.75" customHeight="1">
      <c r="A64" s="60" t="s">
        <v>83</v>
      </c>
      <c r="B64" s="164"/>
      <c r="C64" s="164"/>
      <c r="D64" s="173">
        <v>620</v>
      </c>
      <c r="E64" s="173">
        <v>810</v>
      </c>
      <c r="F64" s="173">
        <v>1040</v>
      </c>
      <c r="G64" s="173">
        <v>1160</v>
      </c>
      <c r="H64" s="173">
        <v>29</v>
      </c>
      <c r="I64" s="173">
        <v>41</v>
      </c>
      <c r="J64" s="173">
        <v>72</v>
      </c>
      <c r="K64" s="173">
        <v>82</v>
      </c>
      <c r="L64" s="173">
        <v>88</v>
      </c>
      <c r="M64" s="165">
        <f>H64/D64</f>
        <v>4.6774193548387098E-2</v>
      </c>
      <c r="N64" s="165">
        <f>I64/E64</f>
        <v>5.0617283950617285E-2</v>
      </c>
      <c r="O64" s="165">
        <f>J64/F64</f>
        <v>6.9230769230769235E-2</v>
      </c>
      <c r="P64" s="165">
        <f>K64/G64</f>
        <v>7.0689655172413796E-2</v>
      </c>
      <c r="Q64" s="165">
        <f>((G64/D64)^(1/13)-1)</f>
        <v>4.9368870942666732E-2</v>
      </c>
      <c r="R64" s="165">
        <f>((K64/H64)^(1/13)-1)</f>
        <v>8.3239022232247883E-2</v>
      </c>
      <c r="S64" s="165">
        <f>G64/G$246</f>
        <v>2.4791622141483224E-2</v>
      </c>
      <c r="T64" s="165">
        <f>L64/L$246</f>
        <v>1.1875843454790824E-2</v>
      </c>
      <c r="U64" s="181"/>
    </row>
    <row r="65" spans="1:21" s="83" customFormat="1" ht="12.75" customHeight="1">
      <c r="A65" s="76" t="s">
        <v>84</v>
      </c>
      <c r="B65" s="184"/>
      <c r="C65" s="184"/>
      <c r="D65" s="174">
        <v>1480</v>
      </c>
      <c r="E65" s="174">
        <v>1970</v>
      </c>
      <c r="F65" s="174">
        <v>2590</v>
      </c>
      <c r="G65" s="174">
        <v>3090</v>
      </c>
      <c r="H65" s="174">
        <v>75</v>
      </c>
      <c r="I65" s="174">
        <v>93</v>
      </c>
      <c r="J65" s="174">
        <v>124</v>
      </c>
      <c r="K65" s="174">
        <v>176</v>
      </c>
      <c r="L65" s="174">
        <v>174</v>
      </c>
      <c r="M65" s="172">
        <f>H65/D65</f>
        <v>5.0675675675675678E-2</v>
      </c>
      <c r="N65" s="172">
        <f>I65/E65</f>
        <v>4.7208121827411166E-2</v>
      </c>
      <c r="O65" s="172">
        <f>J65/F65</f>
        <v>4.7876447876447875E-2</v>
      </c>
      <c r="P65" s="172">
        <f>K65/G65</f>
        <v>5.6957928802589E-2</v>
      </c>
      <c r="Q65" s="172">
        <f>((G65/D65)^(1/13)-1)</f>
        <v>5.825921476729623E-2</v>
      </c>
      <c r="R65" s="172">
        <f>((K65/H65)^(1/13)-1)</f>
        <v>6.7815601444938478E-2</v>
      </c>
      <c r="S65" s="172">
        <f>G65/G$246</f>
        <v>6.6039752083778588E-2</v>
      </c>
      <c r="T65" s="172">
        <f>L65/L$246</f>
        <v>2.348178137651822E-2</v>
      </c>
      <c r="U65" s="180"/>
    </row>
    <row r="66" spans="1:21" s="83" customFormat="1" ht="12.75" customHeight="1">
      <c r="A66" s="76" t="s">
        <v>85</v>
      </c>
      <c r="B66" s="184"/>
      <c r="C66" s="184"/>
      <c r="D66" s="174">
        <v>1270</v>
      </c>
      <c r="E66" s="174">
        <v>1430</v>
      </c>
      <c r="F66" s="174">
        <v>1490</v>
      </c>
      <c r="G66" s="174">
        <v>1580</v>
      </c>
      <c r="H66" s="174">
        <v>70</v>
      </c>
      <c r="I66" s="174">
        <v>76</v>
      </c>
      <c r="J66" s="174">
        <v>67</v>
      </c>
      <c r="K66" s="174">
        <v>1553</v>
      </c>
      <c r="L66" s="174">
        <v>88</v>
      </c>
      <c r="M66" s="172">
        <f>H66/D66</f>
        <v>5.5118110236220472E-2</v>
      </c>
      <c r="N66" s="172">
        <f>I66/E66</f>
        <v>5.3146853146853149E-2</v>
      </c>
      <c r="O66" s="172">
        <f>J66/F66</f>
        <v>4.4966442953020137E-2</v>
      </c>
      <c r="P66" s="172">
        <f>K66/G66</f>
        <v>0.98291139240506331</v>
      </c>
      <c r="Q66" s="172">
        <f>((G66/D66)^(1/13)-1)</f>
        <v>1.6942535233166023E-2</v>
      </c>
      <c r="R66" s="172">
        <f>((K66/H66)^(1/13)-1)</f>
        <v>0.26924104772911428</v>
      </c>
      <c r="S66" s="172">
        <f>G66/G$246</f>
        <v>3.3767899123744387E-2</v>
      </c>
      <c r="T66" s="172">
        <f>L66/L$246</f>
        <v>1.1875843454790824E-2</v>
      </c>
      <c r="U66" s="180"/>
    </row>
    <row r="67" spans="1:21" s="67" customFormat="1" ht="12.75" customHeight="1">
      <c r="A67" s="60" t="s">
        <v>86</v>
      </c>
      <c r="B67" s="164"/>
      <c r="C67" s="164"/>
      <c r="D67" s="173">
        <v>840</v>
      </c>
      <c r="E67" s="173">
        <v>920</v>
      </c>
      <c r="F67" s="173">
        <v>1030</v>
      </c>
      <c r="G67" s="173">
        <v>1280</v>
      </c>
      <c r="H67" s="173">
        <v>52</v>
      </c>
      <c r="I67" s="173">
        <v>55</v>
      </c>
      <c r="J67" s="173">
        <v>70</v>
      </c>
      <c r="K67" s="173">
        <v>75</v>
      </c>
      <c r="L67" s="173">
        <v>84</v>
      </c>
      <c r="M67" s="165">
        <f>H67/D67</f>
        <v>6.1904761904761907E-2</v>
      </c>
      <c r="N67" s="165">
        <f>I67/E67</f>
        <v>5.9782608695652176E-2</v>
      </c>
      <c r="O67" s="165">
        <f>J67/F67</f>
        <v>6.7961165048543687E-2</v>
      </c>
      <c r="P67" s="165">
        <f>K67/G67</f>
        <v>5.859375E-2</v>
      </c>
      <c r="Q67" s="165">
        <f>((G67/D67)^(1/13)-1)</f>
        <v>3.2931664804000116E-2</v>
      </c>
      <c r="R67" s="165">
        <f>((K67/H67)^(1/13)-1)</f>
        <v>2.8573247909217558E-2</v>
      </c>
      <c r="S67" s="165">
        <f>G67/G$246</f>
        <v>2.7356272707843556E-2</v>
      </c>
      <c r="T67" s="165">
        <f>L67/L$246</f>
        <v>1.1336032388663968E-2</v>
      </c>
      <c r="U67" s="181"/>
    </row>
    <row r="68" spans="1:21" s="83" customFormat="1" ht="12.75" customHeight="1">
      <c r="A68" s="76" t="s">
        <v>87</v>
      </c>
      <c r="B68" s="184"/>
      <c r="C68" s="184"/>
      <c r="D68" s="174">
        <v>770</v>
      </c>
      <c r="E68" s="174">
        <v>900</v>
      </c>
      <c r="F68" s="174">
        <v>1180</v>
      </c>
      <c r="G68" s="174">
        <v>1320</v>
      </c>
      <c r="H68" s="174">
        <v>53</v>
      </c>
      <c r="I68" s="174">
        <v>66</v>
      </c>
      <c r="J68" s="174">
        <v>104</v>
      </c>
      <c r="K68" s="174">
        <v>138</v>
      </c>
      <c r="L68" s="174">
        <v>122</v>
      </c>
      <c r="M68" s="172">
        <f>H68/D68</f>
        <v>6.8831168831168826E-2</v>
      </c>
      <c r="N68" s="172">
        <f>I68/E68</f>
        <v>7.3333333333333334E-2</v>
      </c>
      <c r="O68" s="172">
        <f>J68/F68</f>
        <v>8.8135593220338981E-2</v>
      </c>
      <c r="P68" s="172">
        <f>K68/G68</f>
        <v>0.10454545454545454</v>
      </c>
      <c r="Q68" s="172">
        <f>((G68/D68)^(1/13)-1)</f>
        <v>4.2332790777643403E-2</v>
      </c>
      <c r="R68" s="172">
        <f>((K68/H68)^(1/13)-1)</f>
        <v>7.6389563382768477E-2</v>
      </c>
      <c r="S68" s="172">
        <f>G68/G$246</f>
        <v>2.8211156229963667E-2</v>
      </c>
      <c r="T68" s="172">
        <f>L68/L$246</f>
        <v>1.6464237516869096E-2</v>
      </c>
      <c r="U68" s="180"/>
    </row>
    <row r="69" spans="1:21" s="67" customFormat="1" ht="12.75" customHeight="1">
      <c r="A69" s="60" t="s">
        <v>88</v>
      </c>
      <c r="B69" s="164"/>
      <c r="C69" s="164"/>
      <c r="D69" s="173">
        <v>640</v>
      </c>
      <c r="E69" s="173">
        <v>760</v>
      </c>
      <c r="F69" s="173">
        <v>860</v>
      </c>
      <c r="G69" s="173">
        <v>970</v>
      </c>
      <c r="H69" s="173">
        <v>33</v>
      </c>
      <c r="I69" s="173">
        <v>40</v>
      </c>
      <c r="J69" s="173">
        <v>49</v>
      </c>
      <c r="K69" s="173">
        <v>58</v>
      </c>
      <c r="L69" s="173">
        <v>61</v>
      </c>
      <c r="M69" s="165">
        <f>H69/D69</f>
        <v>5.1562499999999997E-2</v>
      </c>
      <c r="N69" s="165">
        <f>I69/E69</f>
        <v>5.2631578947368418E-2</v>
      </c>
      <c r="O69" s="165">
        <f>J69/F69</f>
        <v>5.6976744186046514E-2</v>
      </c>
      <c r="P69" s="165">
        <f>K69/G69</f>
        <v>5.9793814432989693E-2</v>
      </c>
      <c r="Q69" s="165">
        <f>((G69/D69)^(1/13)-1)</f>
        <v>3.2503836066611225E-2</v>
      </c>
      <c r="R69" s="165">
        <f>((K69/H69)^(1/13)-1)</f>
        <v>4.4334301041538904E-2</v>
      </c>
      <c r="S69" s="165">
        <f>G69/G$246</f>
        <v>2.0730925411412696E-2</v>
      </c>
      <c r="T69" s="165">
        <f>L69/L$246</f>
        <v>8.2321187584345479E-3</v>
      </c>
      <c r="U69" s="181"/>
    </row>
    <row r="70" spans="1:21" s="67" customFormat="1" ht="12.75" customHeight="1">
      <c r="A70" s="60" t="s">
        <v>89</v>
      </c>
      <c r="B70" s="164"/>
      <c r="C70" s="164"/>
      <c r="D70" s="173">
        <v>490</v>
      </c>
      <c r="E70" s="173">
        <v>480</v>
      </c>
      <c r="F70" s="173">
        <v>480</v>
      </c>
      <c r="G70" s="173">
        <v>520</v>
      </c>
      <c r="H70" s="173">
        <v>40</v>
      </c>
      <c r="I70" s="173">
        <v>29</v>
      </c>
      <c r="J70" s="173">
        <v>29</v>
      </c>
      <c r="K70" s="173">
        <v>32</v>
      </c>
      <c r="L70" s="173">
        <v>35</v>
      </c>
      <c r="M70" s="165">
        <f>H70/D70</f>
        <v>8.1632653061224483E-2</v>
      </c>
      <c r="N70" s="165">
        <f>I70/E70</f>
        <v>6.0416666666666667E-2</v>
      </c>
      <c r="O70" s="165">
        <f>J70/F70</f>
        <v>6.0416666666666667E-2</v>
      </c>
      <c r="P70" s="165">
        <f>K70/G70</f>
        <v>6.1538461538461542E-2</v>
      </c>
      <c r="Q70" s="165">
        <f>((G70/D70)^(1/13)-1)</f>
        <v>4.5814954485743353E-3</v>
      </c>
      <c r="R70" s="165">
        <f>((K70/H70)^(1/13)-1)</f>
        <v>-1.7018411149872348E-2</v>
      </c>
      <c r="S70" s="165">
        <f>G70/G$246</f>
        <v>1.1113485787561444E-2</v>
      </c>
      <c r="T70" s="165">
        <f>L70/L$246</f>
        <v>4.7233468286099868E-3</v>
      </c>
      <c r="U70" s="181"/>
    </row>
    <row r="71" spans="1:21" s="67" customFormat="1" ht="12.75" customHeight="1">
      <c r="A71" s="60" t="s">
        <v>90</v>
      </c>
      <c r="B71" s="164"/>
      <c r="C71" s="164"/>
      <c r="D71" s="177">
        <f>D$308*E71/E$308</f>
        <v>264.64786650288897</v>
      </c>
      <c r="E71" s="173">
        <v>290</v>
      </c>
      <c r="F71" s="173">
        <v>250</v>
      </c>
      <c r="G71" s="173">
        <v>310</v>
      </c>
      <c r="H71" s="177">
        <f>D71*M71</f>
        <v>13.210231980187153</v>
      </c>
      <c r="I71" s="173">
        <v>39</v>
      </c>
      <c r="J71" s="173">
        <v>31</v>
      </c>
      <c r="K71" s="173">
        <v>46</v>
      </c>
      <c r="L71" s="173">
        <v>53</v>
      </c>
      <c r="M71" s="178">
        <f>M308</f>
        <v>4.991626101033747E-2</v>
      </c>
      <c r="N71" s="165">
        <f>I71/E71</f>
        <v>0.13448275862068965</v>
      </c>
      <c r="O71" s="165">
        <f>J71/F71</f>
        <v>0.124</v>
      </c>
      <c r="P71" s="165">
        <f>K71/G71</f>
        <v>0.14838709677419354</v>
      </c>
      <c r="Q71" s="165">
        <f>((G71/D71)^(1/13)-1)</f>
        <v>1.224140943634433E-2</v>
      </c>
      <c r="R71" s="165">
        <f>((K71/H71)^(1/13)-1)</f>
        <v>0.1007294046231586</v>
      </c>
      <c r="S71" s="165">
        <f>G71/G$246</f>
        <v>6.6253472964308609E-3</v>
      </c>
      <c r="T71" s="165">
        <f>L71/L$246</f>
        <v>7.1524966261808367E-3</v>
      </c>
      <c r="U71" s="66" t="s">
        <v>297</v>
      </c>
    </row>
    <row r="72" spans="1:21" s="67" customFormat="1" ht="12.75" customHeight="1">
      <c r="A72" s="60" t="s">
        <v>91</v>
      </c>
      <c r="B72" s="164"/>
      <c r="C72" s="164"/>
      <c r="D72" s="173">
        <v>560</v>
      </c>
      <c r="E72" s="173">
        <v>710</v>
      </c>
      <c r="F72" s="173">
        <v>950</v>
      </c>
      <c r="G72" s="173">
        <v>1100</v>
      </c>
      <c r="H72" s="173">
        <v>32</v>
      </c>
      <c r="I72" s="173">
        <v>49</v>
      </c>
      <c r="J72" s="173">
        <v>62</v>
      </c>
      <c r="K72" s="173">
        <v>65</v>
      </c>
      <c r="L72" s="173">
        <v>66</v>
      </c>
      <c r="M72" s="165">
        <f>H72/D72</f>
        <v>5.7142857142857141E-2</v>
      </c>
      <c r="N72" s="165">
        <f>I72/E72</f>
        <v>6.9014084507042259E-2</v>
      </c>
      <c r="O72" s="165">
        <f>J72/F72</f>
        <v>6.5263157894736842E-2</v>
      </c>
      <c r="P72" s="165">
        <f>K72/G72</f>
        <v>5.909090909090909E-2</v>
      </c>
      <c r="Q72" s="165">
        <f>((G72/D72)^(1/13)-1)</f>
        <v>5.3305142374876491E-2</v>
      </c>
      <c r="R72" s="165">
        <f>((K72/H72)^(1/13)-1)</f>
        <v>5.6024772296216829E-2</v>
      </c>
      <c r="S72" s="165">
        <f>G72/G$246</f>
        <v>2.3509296858303056E-2</v>
      </c>
      <c r="T72" s="165">
        <f>L72/L$246</f>
        <v>8.9068825910931168E-3</v>
      </c>
      <c r="U72" s="181"/>
    </row>
    <row r="73" spans="1:21" s="67" customFormat="1" ht="12.75" customHeight="1">
      <c r="A73" s="60" t="s">
        <v>92</v>
      </c>
      <c r="B73" s="164"/>
      <c r="C73" s="164"/>
      <c r="D73" s="173">
        <v>1250</v>
      </c>
      <c r="E73" s="173">
        <v>1410</v>
      </c>
      <c r="F73" s="173">
        <v>1730</v>
      </c>
      <c r="G73" s="177">
        <f>G$308*F73/F$308</f>
        <v>2109.7211669846774</v>
      </c>
      <c r="H73" s="173">
        <v>31</v>
      </c>
      <c r="I73" s="173">
        <v>48</v>
      </c>
      <c r="J73" s="173">
        <v>46</v>
      </c>
      <c r="K73" s="173">
        <v>54</v>
      </c>
      <c r="L73" s="173">
        <v>47</v>
      </c>
      <c r="M73" s="165">
        <f>H73/D73</f>
        <v>2.4799999999999999E-2</v>
      </c>
      <c r="N73" s="165">
        <f>I73/E73</f>
        <v>3.4042553191489362E-2</v>
      </c>
      <c r="O73" s="165">
        <f>J73/F73</f>
        <v>2.6589595375722544E-2</v>
      </c>
      <c r="P73" s="178">
        <f>K73/G73</f>
        <v>2.5595799504244246E-2</v>
      </c>
      <c r="Q73" s="165">
        <f>((G73/D73)^(1/13)-1)</f>
        <v>4.1084001988612062E-2</v>
      </c>
      <c r="R73" s="165">
        <f>((K73/H73)^(1/13)-1)</f>
        <v>4.3616479090564209E-2</v>
      </c>
      <c r="S73" s="165">
        <f>G73/G$246</f>
        <v>4.5089146548080307E-2</v>
      </c>
      <c r="T73" s="165">
        <f>L73/L$246</f>
        <v>6.3427800269905531E-3</v>
      </c>
      <c r="U73" s="181"/>
    </row>
    <row r="74" spans="1:21" s="67" customFormat="1" ht="12.75" customHeight="1">
      <c r="A74" s="60" t="s">
        <v>93</v>
      </c>
      <c r="B74" s="164"/>
      <c r="C74" s="164"/>
      <c r="D74" s="173">
        <v>470</v>
      </c>
      <c r="E74" s="173">
        <v>500</v>
      </c>
      <c r="F74" s="173">
        <v>600</v>
      </c>
      <c r="G74" s="173">
        <v>680</v>
      </c>
      <c r="H74" s="173">
        <v>16</v>
      </c>
      <c r="I74" s="173">
        <v>17</v>
      </c>
      <c r="J74" s="173">
        <v>36</v>
      </c>
      <c r="K74" s="173">
        <v>40</v>
      </c>
      <c r="L74" s="173">
        <v>40</v>
      </c>
      <c r="M74" s="165">
        <f>H74/D74</f>
        <v>3.4042553191489362E-2</v>
      </c>
      <c r="N74" s="165">
        <f>I74/E74</f>
        <v>3.4000000000000002E-2</v>
      </c>
      <c r="O74" s="165">
        <f>J74/F74</f>
        <v>0.06</v>
      </c>
      <c r="P74" s="165">
        <f>K74/G74</f>
        <v>5.8823529411764705E-2</v>
      </c>
      <c r="Q74" s="165">
        <f>((G74/D74)^(1/13)-1)</f>
        <v>2.8819795485580446E-2</v>
      </c>
      <c r="R74" s="165">
        <f>((K74/H74)^(1/13)-1)</f>
        <v>7.3027296183126866E-2</v>
      </c>
      <c r="S74" s="165">
        <f>G74/G$246</f>
        <v>1.453301987604189E-2</v>
      </c>
      <c r="T74" s="165">
        <f>L74/L$246</f>
        <v>5.3981106612685558E-3</v>
      </c>
      <c r="U74" s="181"/>
    </row>
    <row r="75" spans="1:21" ht="12.75" customHeight="1">
      <c r="A75" s="35" t="s">
        <v>94</v>
      </c>
      <c r="B75" s="185"/>
      <c r="C75" s="185"/>
      <c r="D75" s="108">
        <v>1060</v>
      </c>
      <c r="E75" s="108">
        <v>1130</v>
      </c>
      <c r="F75" s="108">
        <v>1530</v>
      </c>
      <c r="G75" s="108">
        <v>1980</v>
      </c>
      <c r="H75" s="108">
        <v>50</v>
      </c>
      <c r="I75" s="108">
        <v>58</v>
      </c>
      <c r="J75" s="108">
        <v>115</v>
      </c>
      <c r="K75" s="108">
        <v>113</v>
      </c>
      <c r="L75" s="108">
        <v>136</v>
      </c>
      <c r="M75" s="157">
        <f>H75/D75</f>
        <v>4.716981132075472E-2</v>
      </c>
      <c r="N75" s="157">
        <f>I75/E75</f>
        <v>5.1327433628318583E-2</v>
      </c>
      <c r="O75" s="157">
        <f>J75/F75</f>
        <v>7.5163398692810454E-2</v>
      </c>
      <c r="P75" s="157">
        <f>K75/G75</f>
        <v>5.707070707070707E-2</v>
      </c>
      <c r="Q75" s="157">
        <f>((G75/D75)^(1/13)-1)</f>
        <v>4.9237476434341509E-2</v>
      </c>
      <c r="R75" s="157">
        <f>((K75/H75)^(1/13)-1)</f>
        <v>6.4729067680141528E-2</v>
      </c>
      <c r="S75" s="157">
        <f>G75/G$246</f>
        <v>4.2316734344945504E-2</v>
      </c>
      <c r="T75" s="157">
        <f>L75/L$246</f>
        <v>1.8353576248313089E-2</v>
      </c>
      <c r="U75" s="186"/>
    </row>
    <row r="76" spans="1:21" ht="12.75" customHeight="1">
      <c r="A76" s="35" t="s">
        <v>95</v>
      </c>
      <c r="B76" s="187"/>
      <c r="C76" s="187"/>
      <c r="D76" s="188">
        <f>D65*$E331/$E332</f>
        <v>2151.1627906976746</v>
      </c>
      <c r="E76" s="188">
        <f>E65*$E331/$E332</f>
        <v>2863.3720930232557</v>
      </c>
      <c r="F76" s="188">
        <f>F65*$E331/$E332</f>
        <v>3764.5348837209303</v>
      </c>
      <c r="G76" s="188">
        <f>G65*$E331/$E332</f>
        <v>4491.2790697674418</v>
      </c>
      <c r="H76" s="188">
        <f>D76*M76</f>
        <v>107.37800333619109</v>
      </c>
      <c r="I76" s="188">
        <f>E76*N76</f>
        <v>152.98635020826569</v>
      </c>
      <c r="J76" s="188">
        <f>F76*O76</f>
        <v>266.27572912247575</v>
      </c>
      <c r="K76" s="188">
        <f>G76*P76</f>
        <v>543.32893238640622</v>
      </c>
      <c r="L76" s="188">
        <f>L$306</f>
        <v>295.46927349491949</v>
      </c>
      <c r="M76" s="189">
        <f>M$308</f>
        <v>4.991626101033747E-2</v>
      </c>
      <c r="N76" s="189">
        <f>N$308</f>
        <v>5.3428735504206494E-2</v>
      </c>
      <c r="O76" s="189">
        <f>O$308</f>
        <v>7.0732703334464603E-2</v>
      </c>
      <c r="P76" s="189">
        <f>P$308</f>
        <v>0.12097420889380178</v>
      </c>
      <c r="Q76" s="155">
        <f>((G76/D76)^(1/13)-1)</f>
        <v>5.825921476729623E-2</v>
      </c>
      <c r="R76" s="155">
        <f>((K76/H76)^(1/13)-1)</f>
        <v>0.13283117711571757</v>
      </c>
      <c r="S76" s="155">
        <f>G76/G$246</f>
        <v>9.5988011749678179E-2</v>
      </c>
      <c r="T76" s="155">
        <f>L76/L$246</f>
        <v>3.987439588325499E-2</v>
      </c>
      <c r="U76" s="186"/>
    </row>
    <row r="77" spans="1:21" s="67" customFormat="1" ht="12.75" customHeight="1">
      <c r="A77" s="60" t="s">
        <v>96</v>
      </c>
      <c r="B77" s="164"/>
      <c r="C77" s="164"/>
      <c r="D77" s="173">
        <v>1080</v>
      </c>
      <c r="E77" s="173">
        <v>1270</v>
      </c>
      <c r="F77" s="173">
        <v>1590</v>
      </c>
      <c r="G77" s="173">
        <v>1780</v>
      </c>
      <c r="H77" s="173">
        <v>43</v>
      </c>
      <c r="I77" s="173">
        <v>55</v>
      </c>
      <c r="J77" s="173">
        <v>87</v>
      </c>
      <c r="K77" s="173">
        <v>102</v>
      </c>
      <c r="L77" s="173">
        <v>102</v>
      </c>
      <c r="M77" s="165">
        <f>H77/D77</f>
        <v>3.9814814814814817E-2</v>
      </c>
      <c r="N77" s="165">
        <f>I77/E77</f>
        <v>4.3307086614173228E-2</v>
      </c>
      <c r="O77" s="165">
        <f>J77/F77</f>
        <v>5.4716981132075473E-2</v>
      </c>
      <c r="P77" s="165">
        <f>K77/G77</f>
        <v>5.7303370786516851E-2</v>
      </c>
      <c r="Q77" s="165">
        <f>((G77/D77)^(1/13)-1)</f>
        <v>3.9182965277653414E-2</v>
      </c>
      <c r="R77" s="165">
        <f>((K77/H77)^(1/13)-1)</f>
        <v>6.8701172484354922E-2</v>
      </c>
      <c r="S77" s="165">
        <f>G77/G$246</f>
        <v>3.8042316734344946E-2</v>
      </c>
      <c r="T77" s="165">
        <f>L77/L$246</f>
        <v>1.3765182186234818E-2</v>
      </c>
      <c r="U77" s="181"/>
    </row>
    <row r="78" spans="1:21" s="67" customFormat="1" ht="12.75" customHeight="1">
      <c r="A78" s="60" t="s">
        <v>97</v>
      </c>
      <c r="B78" s="164"/>
      <c r="C78" s="164"/>
      <c r="D78" s="173">
        <v>410</v>
      </c>
      <c r="E78" s="173">
        <v>360</v>
      </c>
      <c r="F78" s="173">
        <v>620</v>
      </c>
      <c r="G78" s="173">
        <v>770</v>
      </c>
      <c r="H78" s="173">
        <v>57</v>
      </c>
      <c r="I78" s="173">
        <v>57</v>
      </c>
      <c r="J78" s="173">
        <v>95</v>
      </c>
      <c r="K78" s="173">
        <v>108</v>
      </c>
      <c r="L78" s="173">
        <v>110</v>
      </c>
      <c r="M78" s="165">
        <f>H78/D78</f>
        <v>0.13902439024390245</v>
      </c>
      <c r="N78" s="165">
        <f>I78/E78</f>
        <v>0.15833333333333333</v>
      </c>
      <c r="O78" s="165">
        <f>J78/F78</f>
        <v>0.15322580645161291</v>
      </c>
      <c r="P78" s="165">
        <f>K78/G78</f>
        <v>0.14025974025974025</v>
      </c>
      <c r="Q78" s="165">
        <f>((G78/D78)^(1/13)-1)</f>
        <v>4.9673841589929157E-2</v>
      </c>
      <c r="R78" s="165">
        <f>((K78/H78)^(1/13)-1)</f>
        <v>5.0388396150325754E-2</v>
      </c>
      <c r="S78" s="165">
        <f>G78/G$246</f>
        <v>1.6456507800812141E-2</v>
      </c>
      <c r="T78" s="165">
        <f>L78/L$246</f>
        <v>1.4844804318488529E-2</v>
      </c>
      <c r="U78" s="181"/>
    </row>
    <row r="79" spans="1:21" s="67" customFormat="1" ht="12.75" customHeight="1">
      <c r="A79" s="60" t="s">
        <v>98</v>
      </c>
      <c r="B79" s="164"/>
      <c r="C79" s="164"/>
      <c r="D79" s="173">
        <v>600</v>
      </c>
      <c r="E79" s="173">
        <v>690</v>
      </c>
      <c r="F79" s="173">
        <v>760</v>
      </c>
      <c r="G79" s="173">
        <v>830</v>
      </c>
      <c r="H79" s="173">
        <v>43</v>
      </c>
      <c r="I79" s="173">
        <v>43</v>
      </c>
      <c r="J79" s="173">
        <v>62</v>
      </c>
      <c r="K79" s="173">
        <v>69</v>
      </c>
      <c r="L79" s="173">
        <v>54</v>
      </c>
      <c r="M79" s="165">
        <f>H79/D79</f>
        <v>7.166666666666667E-2</v>
      </c>
      <c r="N79" s="165">
        <f>I79/E79</f>
        <v>6.2318840579710148E-2</v>
      </c>
      <c r="O79" s="165">
        <f>J79/F79</f>
        <v>8.1578947368421056E-2</v>
      </c>
      <c r="P79" s="165">
        <f>K79/G79</f>
        <v>8.3132530120481926E-2</v>
      </c>
      <c r="Q79" s="165">
        <f>((G79/D79)^(1/13)-1)</f>
        <v>2.5275374210790957E-2</v>
      </c>
      <c r="R79" s="165">
        <f>((K79/H79)^(1/13)-1)</f>
        <v>3.7047169311905437E-2</v>
      </c>
      <c r="S79" s="165">
        <f>G79/G$246</f>
        <v>1.7738833083992305E-2</v>
      </c>
      <c r="T79" s="165">
        <f>L79/L$246</f>
        <v>7.2874493927125505E-3</v>
      </c>
      <c r="U79" s="181"/>
    </row>
    <row r="80" spans="1:21" ht="18" customHeight="1">
      <c r="A80" s="22" t="s">
        <v>99</v>
      </c>
      <c r="B80" s="154"/>
      <c r="C80" s="154"/>
      <c r="D80" s="190">
        <f>1000000*'Table 1.7 '!J83/'Table 1.7 '!E83</f>
        <v>2749.3195321157982</v>
      </c>
      <c r="E80" s="190">
        <f>1000000*'Table 1.7 '!K83/'Table 1.7 '!F83</f>
        <v>3465.3007364353539</v>
      </c>
      <c r="F80" s="190">
        <f>1000000*'Table 1.7 '!L83/'Table 1.7 '!G83</f>
        <v>4839.7317466138629</v>
      </c>
      <c r="G80" s="190">
        <f>1000000*'Table 1.7 '!M83/'Table 1.7 '!H83</f>
        <v>6206.7261933577429</v>
      </c>
      <c r="H80" s="190">
        <f>1000000*'Table 1.7 '!N83/'Table 1.7 '!E83</f>
        <v>126.51261967254149</v>
      </c>
      <c r="I80" s="190">
        <f>1000000*'Table 1.7 '!O83/'Table 1.7 '!F83</f>
        <v>178.4916427206563</v>
      </c>
      <c r="J80" s="190">
        <f>1000000*'Table 1.7 '!P83/'Table 1.7 '!G83</f>
        <v>250.77622684839764</v>
      </c>
      <c r="K80" s="190">
        <f>1000000*'Table 1.7 '!Q83/'Table 1.7 '!H83</f>
        <v>316.07204539626974</v>
      </c>
      <c r="L80" s="190">
        <f>1000000*'Table 1.7 '!R83/'Table 1.7 '!I83</f>
        <v>341.28403360162935</v>
      </c>
      <c r="M80" s="155">
        <f>H80/D80</f>
        <v>4.6015975296687675E-2</v>
      </c>
      <c r="N80" s="155">
        <f>I80/E80</f>
        <v>5.1508269064192404E-2</v>
      </c>
      <c r="O80" s="155">
        <f>J80/F80</f>
        <v>5.1816141880973922E-2</v>
      </c>
      <c r="P80" s="155">
        <f>K80/G80</f>
        <v>5.0924116120108665E-2</v>
      </c>
      <c r="Q80" s="155">
        <f>((G80/D80)^(1/13)-1)</f>
        <v>6.4640233867466756E-2</v>
      </c>
      <c r="R80" s="155">
        <f>((K80/H80)^(1/13)-1)</f>
        <v>7.2972604883552394E-2</v>
      </c>
      <c r="S80" s="155">
        <f>G80/G$246</f>
        <v>0.13265069872532043</v>
      </c>
      <c r="T80" s="155">
        <f>L80/L$246</f>
        <v>4.605722450764229E-2</v>
      </c>
      <c r="U80" s="186"/>
    </row>
    <row r="81" spans="1:30" s="28" customFormat="1" ht="15" customHeight="1">
      <c r="A81" s="86" t="s">
        <v>100</v>
      </c>
      <c r="B81" s="154"/>
      <c r="C81" s="154"/>
      <c r="D81" s="26">
        <f>1000000*'Table 1.7 '!J84/'Table 1.7 '!E84</f>
        <v>3715.279434939484</v>
      </c>
      <c r="E81" s="26">
        <f>1000000*'Table 1.7 '!K84/'Table 1.7 '!F84</f>
        <v>4838.6315130844559</v>
      </c>
      <c r="F81" s="26">
        <f>1000000*'Table 1.7 '!L84/'Table 1.7 '!G84</f>
        <v>6977.9918825649002</v>
      </c>
      <c r="G81" s="26">
        <f>1000000*'Table 1.7 '!M84/'Table 1.7 '!H84</f>
        <v>9165.6109943599567</v>
      </c>
      <c r="H81" s="26">
        <f>1000000*'Table 1.7 '!N84/'Table 1.7 '!E84</f>
        <v>200.21907892933916</v>
      </c>
      <c r="I81" s="26">
        <f>1000000*'Table 1.7 '!O84/'Table 1.7 '!F84</f>
        <v>290.70226455249281</v>
      </c>
      <c r="J81" s="26">
        <f>1000000*'Table 1.7 '!P84/'Table 1.7 '!G84</f>
        <v>420.11871019628495</v>
      </c>
      <c r="K81" s="26">
        <f>1000000*'Table 1.7 '!Q84/'Table 1.7 '!H84</f>
        <v>528.53612782929963</v>
      </c>
      <c r="L81" s="26">
        <f>1000000*'Table 1.7 '!R84/'Table 1.7 '!I84</f>
        <v>557.85234548847166</v>
      </c>
      <c r="M81" s="155">
        <f>H81/D81</f>
        <v>5.3890718702454855E-2</v>
      </c>
      <c r="N81" s="155">
        <f>I81/E81</f>
        <v>6.0079438528514939E-2</v>
      </c>
      <c r="O81" s="155">
        <f>J81/F81</f>
        <v>6.0206248053395833E-2</v>
      </c>
      <c r="P81" s="155">
        <f>K81/G81</f>
        <v>5.766512763355694E-2</v>
      </c>
      <c r="Q81" s="155">
        <f>((G81/D81)^(1/13)-1)</f>
        <v>7.1931215869678988E-2</v>
      </c>
      <c r="R81" s="155">
        <f>((K81/H81)^(1/13)-1)</f>
        <v>7.7527596083725836E-2</v>
      </c>
      <c r="S81" s="155">
        <f>G81/G$246</f>
        <v>0.19588824523103135</v>
      </c>
      <c r="T81" s="155">
        <f>L81/L$246</f>
        <v>7.5283717339874712E-2</v>
      </c>
      <c r="U81" s="27"/>
    </row>
    <row r="82" spans="1:30" ht="12.75" customHeight="1">
      <c r="A82" s="35" t="s">
        <v>101</v>
      </c>
      <c r="B82" s="156"/>
      <c r="C82" s="156"/>
      <c r="D82" s="108">
        <v>1480</v>
      </c>
      <c r="E82" s="108">
        <v>2330</v>
      </c>
      <c r="F82" s="108">
        <v>4100</v>
      </c>
      <c r="G82" s="108">
        <v>6010</v>
      </c>
      <c r="H82" s="108">
        <v>52</v>
      </c>
      <c r="I82" s="108">
        <v>107</v>
      </c>
      <c r="J82" s="108">
        <v>191</v>
      </c>
      <c r="K82" s="108">
        <v>265</v>
      </c>
      <c r="L82" s="108">
        <v>308</v>
      </c>
      <c r="M82" s="157">
        <f>H82/D82</f>
        <v>3.5135135135135137E-2</v>
      </c>
      <c r="N82" s="157">
        <f>I82/E82</f>
        <v>4.5922746781115881E-2</v>
      </c>
      <c r="O82" s="157">
        <f>J82/F82</f>
        <v>4.6585365853658536E-2</v>
      </c>
      <c r="P82" s="157">
        <f>K82/G82</f>
        <v>4.409317803660566E-2</v>
      </c>
      <c r="Q82" s="157">
        <f>((G82/D82)^(1/13)-1)</f>
        <v>0.11382347251278047</v>
      </c>
      <c r="R82" s="157">
        <f>((K82/H82)^(1/13)-1)</f>
        <v>0.13345236129126081</v>
      </c>
      <c r="S82" s="157">
        <f>G82/G$246</f>
        <v>0.12844624919854669</v>
      </c>
      <c r="T82" s="157">
        <f>L82/L$246</f>
        <v>4.1565452091767881E-2</v>
      </c>
      <c r="U82" s="191" t="s">
        <v>298</v>
      </c>
    </row>
    <row r="83" spans="1:30" ht="12.75" customHeight="1">
      <c r="A83" s="35" t="s">
        <v>102</v>
      </c>
      <c r="B83" s="156"/>
      <c r="C83" s="156"/>
      <c r="D83" s="188">
        <f>D$82*$E334/$E$336</f>
        <v>9266.0869565217399</v>
      </c>
      <c r="E83" s="188">
        <f>E$82*$E334/$E$336</f>
        <v>14587.826086956522</v>
      </c>
      <c r="F83" s="188">
        <f>F$82*$E334/$E$336</f>
        <v>25669.565217391304</v>
      </c>
      <c r="G83" s="188">
        <f>G$82*$E334/$E$336</f>
        <v>37627.82608695652</v>
      </c>
      <c r="H83" s="188">
        <f>D83*M83</f>
        <v>499.63053177529099</v>
      </c>
      <c r="I83" s="188">
        <f>E83*N83</f>
        <v>876.82636650968459</v>
      </c>
      <c r="J83" s="188">
        <f>F83*O83</f>
        <v>1546.2979631986659</v>
      </c>
      <c r="K83" s="188">
        <f>G83*P83</f>
        <v>2171.1680944820955</v>
      </c>
      <c r="L83" s="188">
        <f>L309*K83/K309</f>
        <v>2291.3726131438953</v>
      </c>
      <c r="M83" s="189">
        <f>M$309</f>
        <v>5.3920337044067623E-2</v>
      </c>
      <c r="N83" s="189">
        <f>N309</f>
        <v>6.0106719211143134E-2</v>
      </c>
      <c r="O83" s="189">
        <f>O309</f>
        <v>6.0238572414582178E-2</v>
      </c>
      <c r="P83" s="189">
        <f>P309</f>
        <v>5.7701130261009655E-2</v>
      </c>
      <c r="Q83" s="189">
        <f>((G83/D83)^(1/13)-1)</f>
        <v>0.11382347251278047</v>
      </c>
      <c r="R83" s="189">
        <f>((K83/H83)^(1/13)-1)</f>
        <v>0.11964499872215106</v>
      </c>
      <c r="S83" s="189">
        <f>G83/G$246</f>
        <v>0.80418521237350971</v>
      </c>
      <c r="T83" s="189">
        <f>L83/L$246</f>
        <v>0.3092270732987713</v>
      </c>
      <c r="U83" s="186"/>
    </row>
    <row r="84" spans="1:30" ht="12.75" customHeight="1">
      <c r="A84" s="35" t="s">
        <v>103</v>
      </c>
      <c r="B84" s="156"/>
      <c r="C84" s="156"/>
      <c r="D84" s="188">
        <f>D$82*$E335/$E$336</f>
        <v>6820.869565217391</v>
      </c>
      <c r="E84" s="188">
        <f>E$82*$E335/$E$336</f>
        <v>10738.260869565218</v>
      </c>
      <c r="F84" s="188">
        <f>F$82*$E335/$E$336</f>
        <v>18895.652173913044</v>
      </c>
      <c r="G84" s="188">
        <f>G$82*$E335/$E$336</f>
        <v>27698.260869565216</v>
      </c>
      <c r="H84" s="188">
        <f>D84*M84</f>
        <v>367.78358589014471</v>
      </c>
      <c r="I84" s="188">
        <f>E84*N84</f>
        <v>645.44163090296229</v>
      </c>
      <c r="J84" s="188">
        <f>F84*O84</f>
        <v>1138.2471117990181</v>
      </c>
      <c r="K84" s="188">
        <f>G84*P84</f>
        <v>1598.220958438209</v>
      </c>
      <c r="L84" s="188">
        <f>L309*K84/K309</f>
        <v>1686.7048402309226</v>
      </c>
      <c r="M84" s="189">
        <f>M$309</f>
        <v>5.3920337044067623E-2</v>
      </c>
      <c r="N84" s="189">
        <f>N$309</f>
        <v>6.0106719211143134E-2</v>
      </c>
      <c r="O84" s="189">
        <f>O$309</f>
        <v>6.0238572414582178E-2</v>
      </c>
      <c r="P84" s="189">
        <f>P$309</f>
        <v>5.7701130261009655E-2</v>
      </c>
      <c r="Q84" s="189">
        <f>((G84/D84)^(1/13)-1)</f>
        <v>0.11382347251278047</v>
      </c>
      <c r="R84" s="189">
        <f>((K84/H84)^(1/13)-1)</f>
        <v>0.11964499872215106</v>
      </c>
      <c r="S84" s="189">
        <f>G84/G$246</f>
        <v>0.59196967021938907</v>
      </c>
      <c r="T84" s="189">
        <f>L84/L$246</f>
        <v>0.2276254845115955</v>
      </c>
      <c r="U84" s="186"/>
    </row>
    <row r="85" spans="1:30" ht="12.75" customHeight="1">
      <c r="A85" s="35" t="s">
        <v>104</v>
      </c>
      <c r="B85" s="156"/>
      <c r="C85" s="156"/>
      <c r="D85" s="188">
        <f>D82*$E333/$E336</f>
        <v>386.08695652173913</v>
      </c>
      <c r="E85" s="188">
        <f>E82*$E333/$E336</f>
        <v>607.82608695652175</v>
      </c>
      <c r="F85" s="188">
        <f>F82*$E333/$E336</f>
        <v>1069.5652173913043</v>
      </c>
      <c r="G85" s="188">
        <f>G82*$E333/$E336</f>
        <v>1567.8260869565217</v>
      </c>
      <c r="H85" s="188">
        <f>D85*M85</f>
        <v>13.565217391304348</v>
      </c>
      <c r="I85" s="188">
        <f>E85*N85</f>
        <v>27.913043478260871</v>
      </c>
      <c r="J85" s="188">
        <f>F85*O85</f>
        <v>49.826086956521735</v>
      </c>
      <c r="K85" s="188">
        <f>G85*P85</f>
        <v>69.130434782608702</v>
      </c>
      <c r="L85" s="188">
        <f>L309*K85/K309</f>
        <v>72.957771163906528</v>
      </c>
      <c r="M85" s="155">
        <f>M82</f>
        <v>3.5135135135135137E-2</v>
      </c>
      <c r="N85" s="155">
        <f>N82</f>
        <v>4.5922746781115881E-2</v>
      </c>
      <c r="O85" s="155">
        <f>O82</f>
        <v>4.6585365853658536E-2</v>
      </c>
      <c r="P85" s="155">
        <f>P82</f>
        <v>4.409317803660566E-2</v>
      </c>
      <c r="Q85" s="155">
        <f>((G85/D85)^(1/13)-1)</f>
        <v>0.11382347251278047</v>
      </c>
      <c r="R85" s="155">
        <f>((K85/H85)^(1/13)-1)</f>
        <v>0.13345236129126081</v>
      </c>
      <c r="S85" s="155">
        <f>G85/G$246</f>
        <v>3.3507717182229571E-2</v>
      </c>
      <c r="T85" s="155">
        <f>L85/L$246</f>
        <v>9.8458530585568867E-3</v>
      </c>
      <c r="U85" s="186"/>
    </row>
    <row r="86" spans="1:30" s="43" customFormat="1" ht="12.75" customHeight="1">
      <c r="A86" s="36" t="s">
        <v>105</v>
      </c>
      <c r="B86" s="158"/>
      <c r="C86" s="158"/>
      <c r="D86" s="192">
        <v>22610</v>
      </c>
      <c r="E86" s="192">
        <v>25950</v>
      </c>
      <c r="F86" s="192">
        <v>31030</v>
      </c>
      <c r="G86" s="192">
        <v>35190</v>
      </c>
      <c r="H86" s="192">
        <v>1549</v>
      </c>
      <c r="I86" s="192">
        <v>1969</v>
      </c>
      <c r="J86" s="192">
        <v>2474</v>
      </c>
      <c r="K86" s="192">
        <v>2817</v>
      </c>
      <c r="L86" s="192">
        <v>2713</v>
      </c>
      <c r="M86" s="159">
        <f>H86/D86</f>
        <v>6.8509509066784602E-2</v>
      </c>
      <c r="N86" s="159">
        <f>I86/E86</f>
        <v>7.5876685934489402E-2</v>
      </c>
      <c r="O86" s="159">
        <f>J86/F86</f>
        <v>7.9729294231388984E-2</v>
      </c>
      <c r="P86" s="159">
        <f>K86/G86</f>
        <v>8.0051150895140671E-2</v>
      </c>
      <c r="Q86" s="159">
        <f>((G86/D86)^(1/13)-1)</f>
        <v>3.4614026358998462E-2</v>
      </c>
      <c r="R86" s="159">
        <f>((K86/H86)^(1/13)-1)</f>
        <v>4.7079479410172986E-2</v>
      </c>
      <c r="S86" s="159">
        <f>G86/G$246</f>
        <v>0.75208377858516773</v>
      </c>
      <c r="T86" s="159">
        <f>L86/L$246</f>
        <v>0.36612685560053981</v>
      </c>
      <c r="U86" s="193"/>
    </row>
    <row r="87" spans="1:30" ht="12.75" customHeight="1">
      <c r="A87" s="35" t="s">
        <v>106</v>
      </c>
      <c r="B87" s="156"/>
      <c r="C87" s="156"/>
      <c r="D87" s="108">
        <v>1500</v>
      </c>
      <c r="E87" s="108">
        <v>1790</v>
      </c>
      <c r="F87" s="108">
        <v>2550</v>
      </c>
      <c r="G87" s="108">
        <v>3470</v>
      </c>
      <c r="H87" s="108">
        <v>57</v>
      </c>
      <c r="I87" s="108">
        <v>87</v>
      </c>
      <c r="J87" s="108">
        <v>99</v>
      </c>
      <c r="K87" s="108">
        <v>131</v>
      </c>
      <c r="L87" s="108">
        <v>167</v>
      </c>
      <c r="M87" s="157">
        <f>H87/D87</f>
        <v>3.7999999999999999E-2</v>
      </c>
      <c r="N87" s="157">
        <f>I87/E87</f>
        <v>4.860335195530726E-2</v>
      </c>
      <c r="O87" s="157">
        <f>J87/F87</f>
        <v>3.8823529411764708E-2</v>
      </c>
      <c r="P87" s="157">
        <f>K87/G87</f>
        <v>3.7752161383285306E-2</v>
      </c>
      <c r="Q87" s="157">
        <f>((G87/D87)^(1/13)-1)</f>
        <v>6.6641125316028837E-2</v>
      </c>
      <c r="R87" s="157">
        <f>((K87/H87)^(1/13)-1)</f>
        <v>6.6104376406953769E-2</v>
      </c>
      <c r="S87" s="157">
        <f>G87/G$246</f>
        <v>7.4161145543919643E-2</v>
      </c>
      <c r="T87" s="157">
        <f>L87/L$246</f>
        <v>2.253711201079622E-2</v>
      </c>
      <c r="U87" s="186"/>
    </row>
    <row r="88" spans="1:30" s="51" customFormat="1" ht="12.75" customHeight="1">
      <c r="A88" s="44" t="s">
        <v>107</v>
      </c>
      <c r="B88" s="160"/>
      <c r="C88" s="160"/>
      <c r="D88" s="194">
        <v>12750</v>
      </c>
      <c r="E88" s="194">
        <v>17130</v>
      </c>
      <c r="F88" s="194">
        <v>22760</v>
      </c>
      <c r="G88" s="194">
        <v>27840</v>
      </c>
      <c r="H88" s="194">
        <v>525</v>
      </c>
      <c r="I88" s="194">
        <v>824</v>
      </c>
      <c r="J88" s="194">
        <v>1305</v>
      </c>
      <c r="K88" s="194">
        <v>1801</v>
      </c>
      <c r="L88" s="194">
        <v>1829</v>
      </c>
      <c r="M88" s="161">
        <f>H88/D88</f>
        <v>4.1176470588235294E-2</v>
      </c>
      <c r="N88" s="161">
        <f>I88/E88</f>
        <v>4.8102743724460009E-2</v>
      </c>
      <c r="O88" s="161">
        <f>J88/F88</f>
        <v>5.7337434094903342E-2</v>
      </c>
      <c r="P88" s="161">
        <f>K88/G88</f>
        <v>6.4691091954022992E-2</v>
      </c>
      <c r="Q88" s="161">
        <f>((G88/D88)^(1/13)-1)</f>
        <v>6.1913537702282584E-2</v>
      </c>
      <c r="R88" s="161">
        <f>((K88/H88)^(1/13)-1)</f>
        <v>9.9464239717836911E-2</v>
      </c>
      <c r="S88" s="161">
        <f>G88/G$246</f>
        <v>0.59499893139559734</v>
      </c>
      <c r="T88" s="161">
        <f>L88/L$246</f>
        <v>0.24682860998650472</v>
      </c>
      <c r="U88" s="195"/>
    </row>
    <row r="89" spans="1:30" ht="12.75" customHeight="1">
      <c r="A89" s="35" t="s">
        <v>108</v>
      </c>
      <c r="B89" s="185"/>
      <c r="C89" s="185"/>
      <c r="D89" s="188">
        <f>D$309</f>
        <v>3724.3571811011066</v>
      </c>
      <c r="E89" s="188">
        <f>E$309</f>
        <v>4834.0601016584069</v>
      </c>
      <c r="F89" s="188">
        <f>F$309</f>
        <v>6949.1855809596436</v>
      </c>
      <c r="G89" s="188">
        <f>G$309</f>
        <v>9105.9145158124156</v>
      </c>
      <c r="H89" s="188">
        <f>H$309</f>
        <v>200.81859447746527</v>
      </c>
      <c r="I89" s="188">
        <f>I$309</f>
        <v>290.55949318017184</v>
      </c>
      <c r="J89" s="188">
        <f>J$309</f>
        <v>418.60901884100781</v>
      </c>
      <c r="K89" s="188">
        <f>K$309</f>
        <v>525.42155962251081</v>
      </c>
      <c r="L89" s="188">
        <f>L$309</f>
        <v>554.51099117295996</v>
      </c>
      <c r="M89" s="155">
        <f>H89/D89</f>
        <v>5.3920337044067623E-2</v>
      </c>
      <c r="N89" s="155">
        <f>I89/E89</f>
        <v>6.010671921114312E-2</v>
      </c>
      <c r="O89" s="155">
        <f>J89/F89</f>
        <v>6.0238572414582178E-2</v>
      </c>
      <c r="P89" s="155">
        <f>K89/G89</f>
        <v>5.7701130261009648E-2</v>
      </c>
      <c r="Q89" s="155">
        <f>((G89/D89)^(1/13)-1)</f>
        <v>7.1191445344505944E-2</v>
      </c>
      <c r="R89" s="155">
        <f>((K89/H89)^(1/13)-1)</f>
        <v>7.6790150371127686E-2</v>
      </c>
      <c r="S89" s="155">
        <f>G89/G$246</f>
        <v>0.19461240683505912</v>
      </c>
      <c r="T89" s="155">
        <f>L89/L$246</f>
        <v>7.4832792331033737E-2</v>
      </c>
      <c r="U89" s="186"/>
    </row>
    <row r="90" spans="1:30" s="28" customFormat="1" ht="15" customHeight="1">
      <c r="A90" s="86" t="s">
        <v>109</v>
      </c>
      <c r="B90" s="154"/>
      <c r="C90" s="154"/>
      <c r="D90" s="26">
        <f>1000000*'Table 1.7 '!J93/'Table 1.7 '!E93</f>
        <v>1346.3603144018305</v>
      </c>
      <c r="E90" s="26">
        <f>1000000*'Table 1.7 '!K93/'Table 1.7 '!F93</f>
        <v>1704.1116749959774</v>
      </c>
      <c r="F90" s="26">
        <f>1000000*'Table 1.7 '!L93/'Table 1.7 '!G93</f>
        <v>2443.9388324125839</v>
      </c>
      <c r="G90" s="26">
        <f>1000000*'Table 1.7 '!M93/'Table 1.7 '!H93</f>
        <v>3046.9546139482668</v>
      </c>
      <c r="H90" s="26">
        <f>1000000*'Table 1.7 '!N93/'Table 1.7 '!E93</f>
        <v>53.974001822074783</v>
      </c>
      <c r="I90" s="26">
        <f>1000000*'Table 1.7 '!O93/'Table 1.7 '!F93</f>
        <v>73.195477011069855</v>
      </c>
      <c r="J90" s="26">
        <f>1000000*'Table 1.7 '!P93/'Table 1.7 '!G93</f>
        <v>102.29488287582456</v>
      </c>
      <c r="K90" s="26">
        <f>1000000*'Table 1.7 '!Q93/'Table 1.7 '!H93</f>
        <v>132.16132319548538</v>
      </c>
      <c r="L90" s="26">
        <f>1000000*'Table 1.7 '!R93/'Table 1.7 '!I93</f>
        <v>144.18516453085289</v>
      </c>
      <c r="M90" s="155">
        <f>H90/D90</f>
        <v>4.0088824102079014E-2</v>
      </c>
      <c r="N90" s="155">
        <f>I90/E90</f>
        <v>4.2952277180568363E-2</v>
      </c>
      <c r="O90" s="155">
        <f>J90/F90</f>
        <v>4.1856564296595788E-2</v>
      </c>
      <c r="P90" s="155">
        <f>K90/G90</f>
        <v>4.3374890649988951E-2</v>
      </c>
      <c r="Q90" s="155">
        <f>((G90/D90)^(1/13)-1)</f>
        <v>6.484151745680955E-2</v>
      </c>
      <c r="R90" s="155">
        <f>((K90/H90)^(1/13)-1)</f>
        <v>7.1314306332989741E-2</v>
      </c>
      <c r="S90" s="155">
        <f>G90/G$246</f>
        <v>6.5119782302805448E-2</v>
      </c>
      <c r="T90" s="155">
        <f>L90/L$246</f>
        <v>1.9458186846268946E-2</v>
      </c>
      <c r="U90" s="27"/>
    </row>
    <row r="91" spans="1:30" ht="15" customHeight="1">
      <c r="A91" s="99" t="s">
        <v>110</v>
      </c>
      <c r="B91" s="185"/>
      <c r="C91" s="185"/>
      <c r="D91" s="190">
        <f>1000000*'Table 1.7 '!J94/'Table 1.7 '!E94</f>
        <v>1903.1869605074339</v>
      </c>
      <c r="E91" s="190">
        <f>1000000*'Table 1.7 '!K94/'Table 1.7 '!F94</f>
        <v>2195.7220226446666</v>
      </c>
      <c r="F91" s="190">
        <f>1000000*'Table 1.7 '!L94/'Table 1.7 '!G94</f>
        <v>3657.4163996071375</v>
      </c>
      <c r="G91" s="190">
        <f>1000000*'Table 1.7 '!M94/'Table 1.7 '!H94</f>
        <v>4678.4002263110751</v>
      </c>
      <c r="H91" s="190">
        <f>1000000*'Table 1.7 '!N94/'Table 1.7 '!E94</f>
        <v>87.563111565511633</v>
      </c>
      <c r="I91" s="190">
        <f>1000000*'Table 1.7 '!O94/'Table 1.7 '!F94</f>
        <v>105.51858042556017</v>
      </c>
      <c r="J91" s="190">
        <f>1000000*'Table 1.7 '!P94/'Table 1.7 '!G94</f>
        <v>165.47184808087502</v>
      </c>
      <c r="K91" s="190">
        <f>1000000*'Table 1.7 '!Q94/'Table 1.7 '!H94</f>
        <v>211.49446066702222</v>
      </c>
      <c r="L91" s="190">
        <f>1000000*'Table 1.7 '!R94/'Table 1.7 '!I94</f>
        <v>252.0695416229641</v>
      </c>
      <c r="M91" s="155">
        <f>H91/D91</f>
        <v>4.600867564906249E-2</v>
      </c>
      <c r="N91" s="155">
        <f>I91/E91</f>
        <v>4.8056438536999743E-2</v>
      </c>
      <c r="O91" s="155">
        <f>J91/F91</f>
        <v>4.5242824442589917E-2</v>
      </c>
      <c r="P91" s="155">
        <f>K91/G91</f>
        <v>4.520657712813636E-2</v>
      </c>
      <c r="Q91" s="155">
        <f>((G91/D91)^(1/13)-1)</f>
        <v>7.1636206507563527E-2</v>
      </c>
      <c r="R91" s="155">
        <f>((K91/H91)^(1/13)-1)</f>
        <v>7.0187395538825692E-2</v>
      </c>
      <c r="S91" s="155">
        <f>G91/G$246</f>
        <v>9.998718158390843E-2</v>
      </c>
      <c r="T91" s="155">
        <f>L91/L$246</f>
        <v>3.4017482000400015E-2</v>
      </c>
      <c r="U91" s="186"/>
    </row>
    <row r="92" spans="1:30" ht="12.75" customHeight="1">
      <c r="A92" s="102" t="s">
        <v>111</v>
      </c>
      <c r="B92" s="156"/>
      <c r="C92" s="156"/>
      <c r="D92" s="108">
        <v>3640</v>
      </c>
      <c r="E92" s="108">
        <v>4450</v>
      </c>
      <c r="F92" s="108">
        <v>7830</v>
      </c>
      <c r="G92" s="108">
        <v>9720</v>
      </c>
      <c r="H92" s="108">
        <v>165</v>
      </c>
      <c r="I92" s="108">
        <v>195</v>
      </c>
      <c r="J92" s="108">
        <v>353</v>
      </c>
      <c r="K92" s="108">
        <v>444</v>
      </c>
      <c r="L92" s="108">
        <v>554</v>
      </c>
      <c r="M92" s="157">
        <f>H92/D92</f>
        <v>4.5329670329670328E-2</v>
      </c>
      <c r="N92" s="157">
        <f>I92/E92</f>
        <v>4.3820224719101124E-2</v>
      </c>
      <c r="O92" s="157">
        <f>J92/F92</f>
        <v>4.5083014048531288E-2</v>
      </c>
      <c r="P92" s="157">
        <f>K92/G92</f>
        <v>4.5679012345679011E-2</v>
      </c>
      <c r="Q92" s="157">
        <f>((G92/D92)^(1/13)-1)</f>
        <v>7.8481458903604473E-2</v>
      </c>
      <c r="R92" s="157">
        <f>((K92/H92)^(1/13)-1)</f>
        <v>7.9118544367788424E-2</v>
      </c>
      <c r="S92" s="157">
        <f>G92/G$246</f>
        <v>0.20773669587518701</v>
      </c>
      <c r="T92" s="157">
        <f>L92/L$246</f>
        <v>7.4763832658569507E-2</v>
      </c>
      <c r="U92" s="186"/>
    </row>
    <row r="93" spans="1:30" ht="12.75" customHeight="1">
      <c r="A93" s="102" t="s">
        <v>112</v>
      </c>
      <c r="B93" s="156"/>
      <c r="C93" s="156"/>
      <c r="D93" s="108">
        <v>980</v>
      </c>
      <c r="E93" s="108">
        <v>1250</v>
      </c>
      <c r="F93" s="108">
        <v>1670</v>
      </c>
      <c r="G93" s="108">
        <v>2150</v>
      </c>
      <c r="H93" s="108">
        <v>67</v>
      </c>
      <c r="I93" s="108">
        <v>61</v>
      </c>
      <c r="J93" s="108">
        <v>99</v>
      </c>
      <c r="K93" s="108">
        <v>123</v>
      </c>
      <c r="L93" s="108">
        <v>152</v>
      </c>
      <c r="M93" s="157">
        <f>H93/D93</f>
        <v>6.8367346938775511E-2</v>
      </c>
      <c r="N93" s="157">
        <f>I93/E93</f>
        <v>4.8800000000000003E-2</v>
      </c>
      <c r="O93" s="157">
        <f>J93/F93</f>
        <v>5.9281437125748501E-2</v>
      </c>
      <c r="P93" s="157">
        <f>K93/G93</f>
        <v>5.7209302325581399E-2</v>
      </c>
      <c r="Q93" s="157">
        <f>((G93/D93)^(1/13)-1)</f>
        <v>6.2299816549573173E-2</v>
      </c>
      <c r="R93" s="157">
        <f>((K93/H93)^(1/13)-1)</f>
        <v>4.783919426314287E-2</v>
      </c>
      <c r="S93" s="157">
        <f>G93/G$246</f>
        <v>4.5949989313955976E-2</v>
      </c>
      <c r="T93" s="157">
        <f>L93/L$246</f>
        <v>2.0512820512820513E-2</v>
      </c>
      <c r="U93" s="186"/>
    </row>
    <row r="94" spans="1:30" ht="12.75" customHeight="1">
      <c r="A94" s="102" t="s">
        <v>113</v>
      </c>
      <c r="B94" s="156"/>
      <c r="C94" s="156"/>
      <c r="D94" s="108">
        <v>840</v>
      </c>
      <c r="E94" s="108">
        <v>800</v>
      </c>
      <c r="F94" s="108">
        <v>1430</v>
      </c>
      <c r="G94" s="108">
        <v>1870</v>
      </c>
      <c r="H94" s="108">
        <v>27</v>
      </c>
      <c r="I94" s="108">
        <v>40</v>
      </c>
      <c r="J94" s="108">
        <v>72</v>
      </c>
      <c r="K94" s="108">
        <v>95</v>
      </c>
      <c r="L94" s="108">
        <v>105</v>
      </c>
      <c r="M94" s="157">
        <f>H94/D94</f>
        <v>3.214285714285714E-2</v>
      </c>
      <c r="N94" s="157">
        <f>I94/E94</f>
        <v>0.05</v>
      </c>
      <c r="O94" s="157">
        <f>J94/F94</f>
        <v>5.0349650349650353E-2</v>
      </c>
      <c r="P94" s="157">
        <f>K94/G94</f>
        <v>5.0802139037433157E-2</v>
      </c>
      <c r="Q94" s="157">
        <f>((G94/D94)^(1/13)-1)</f>
        <v>6.3495271072296022E-2</v>
      </c>
      <c r="R94" s="157">
        <f>((K94/H94)^(1/13)-1)</f>
        <v>0.10160951921892813</v>
      </c>
      <c r="S94" s="157">
        <f>G94/G$246</f>
        <v>3.9965804659115194E-2</v>
      </c>
      <c r="T94" s="157">
        <f>L94/L$246</f>
        <v>1.417004048582996E-2</v>
      </c>
      <c r="U94" s="186"/>
    </row>
    <row r="95" spans="1:30" ht="12.75" customHeight="1">
      <c r="A95" s="102" t="s">
        <v>114</v>
      </c>
      <c r="B95" s="156"/>
      <c r="C95" s="156"/>
      <c r="D95" s="108">
        <v>1680</v>
      </c>
      <c r="E95" s="108">
        <v>1930</v>
      </c>
      <c r="F95" s="108">
        <v>4520</v>
      </c>
      <c r="G95" s="108">
        <v>6130</v>
      </c>
      <c r="H95" s="108">
        <v>50</v>
      </c>
      <c r="I95" s="108">
        <v>82</v>
      </c>
      <c r="J95" s="108">
        <v>149</v>
      </c>
      <c r="K95" s="108">
        <v>146</v>
      </c>
      <c r="L95" s="108">
        <v>143</v>
      </c>
      <c r="M95" s="157">
        <f>H95/D95</f>
        <v>2.976190476190476E-2</v>
      </c>
      <c r="N95" s="157">
        <f>I95/E95</f>
        <v>4.2487046632124353E-2</v>
      </c>
      <c r="O95" s="157">
        <f>J95/F95</f>
        <v>3.2964601769911506E-2</v>
      </c>
      <c r="P95" s="157">
        <f>K95/G95</f>
        <v>2.3817292006525284E-2</v>
      </c>
      <c r="Q95" s="157">
        <f>((G95/D95)^(1/13)-1)</f>
        <v>0.10469502825647092</v>
      </c>
      <c r="R95" s="157">
        <f>((K95/H95)^(1/13)-1)</f>
        <v>8.5922122944529722E-2</v>
      </c>
      <c r="S95" s="157">
        <f>G95/G$246</f>
        <v>0.13101089976490704</v>
      </c>
      <c r="T95" s="157">
        <f>L95/L$246</f>
        <v>1.9298245614035089E-2</v>
      </c>
      <c r="U95" s="186"/>
      <c r="AC95" s="139"/>
      <c r="AD95" s="139"/>
    </row>
    <row r="96" spans="1:30" ht="12.75" customHeight="1">
      <c r="A96" s="102" t="s">
        <v>115</v>
      </c>
      <c r="B96" s="156"/>
      <c r="C96" s="156"/>
      <c r="D96" s="108">
        <v>1190</v>
      </c>
      <c r="E96" s="108">
        <v>1420</v>
      </c>
      <c r="F96" s="108">
        <v>2000</v>
      </c>
      <c r="G96" s="108">
        <v>2660</v>
      </c>
      <c r="H96" s="108">
        <v>60</v>
      </c>
      <c r="I96" s="108">
        <v>81</v>
      </c>
      <c r="J96" s="108">
        <v>95</v>
      </c>
      <c r="K96" s="108">
        <v>134</v>
      </c>
      <c r="L96" s="108">
        <v>152</v>
      </c>
      <c r="M96" s="157">
        <f>H96/D96</f>
        <v>5.0420168067226892E-2</v>
      </c>
      <c r="N96" s="157">
        <f>I96/E96</f>
        <v>5.7042253521126761E-2</v>
      </c>
      <c r="O96" s="157">
        <f>J96/F96</f>
        <v>4.7500000000000001E-2</v>
      </c>
      <c r="P96" s="157">
        <f>K96/G96</f>
        <v>5.037593984962406E-2</v>
      </c>
      <c r="Q96" s="157">
        <f>((G96/D96)^(1/13)-1)</f>
        <v>6.3829178996493985E-2</v>
      </c>
      <c r="R96" s="157">
        <f>((K96/H96)^(1/13)-1)</f>
        <v>6.3757366572647411E-2</v>
      </c>
      <c r="S96" s="157">
        <f>G96/G$246</f>
        <v>5.684975422098739E-2</v>
      </c>
      <c r="T96" s="157">
        <f>L96/L$246</f>
        <v>2.0512820512820513E-2</v>
      </c>
      <c r="U96" s="186"/>
      <c r="AC96" s="139"/>
      <c r="AD96" s="139"/>
    </row>
    <row r="97" spans="1:21" ht="15" customHeight="1">
      <c r="A97" s="99" t="s">
        <v>116</v>
      </c>
      <c r="B97" s="185"/>
      <c r="C97" s="185"/>
      <c r="D97" s="190">
        <f>1000000*'Table 1.7 '!J100/'Table 1.7 '!E100</f>
        <v>1323.9940908748922</v>
      </c>
      <c r="E97" s="190">
        <f>1000000*'Table 1.7 '!K100/'Table 1.7 '!F100</f>
        <v>1685.4729943420834</v>
      </c>
      <c r="F97" s="190">
        <f>1000000*'Table 1.7 '!L100/'Table 1.7 '!G100</f>
        <v>2400.0136498030397</v>
      </c>
      <c r="G97" s="190">
        <f>1000000*'Table 1.7 '!M100/'Table 1.7 '!H100</f>
        <v>2988.5630103808853</v>
      </c>
      <c r="H97" s="190">
        <f>1000000*'Table 1.7 '!N100/'Table 1.7 '!E100</f>
        <v>52.624817938999456</v>
      </c>
      <c r="I97" s="190">
        <f>1000000*'Table 1.7 '!O100/'Table 1.7 '!F100</f>
        <v>71.969994257976964</v>
      </c>
      <c r="J97" s="190">
        <f>1000000*'Table 1.7 '!P100/'Table 1.7 '!G100</f>
        <v>100.00801758192026</v>
      </c>
      <c r="K97" s="190">
        <f>1000000*'Table 1.7 '!Q100/'Table 1.7 '!H100</f>
        <v>129.3218849219131</v>
      </c>
      <c r="L97" s="190">
        <f>1000000*'Table 1.7 '!R100/'Table 1.7 '!I100</f>
        <v>140.33219668417652</v>
      </c>
      <c r="M97" s="155">
        <f>H97/D97</f>
        <v>3.9747018737995347E-2</v>
      </c>
      <c r="N97" s="155">
        <f>I97/E97</f>
        <v>4.2700176448730413E-2</v>
      </c>
      <c r="O97" s="155">
        <f>J97/F97</f>
        <v>4.1669770332401046E-2</v>
      </c>
      <c r="P97" s="155">
        <f>K97/G97</f>
        <v>4.3272263115319537E-2</v>
      </c>
      <c r="Q97" s="155">
        <f>((G97/D97)^(1/13)-1)</f>
        <v>6.4628731164645625E-2</v>
      </c>
      <c r="R97" s="155">
        <f>((K97/H97)^(1/13)-1)</f>
        <v>7.1610677561236402E-2</v>
      </c>
      <c r="S97" s="155">
        <f>G97/G$246</f>
        <v>6.3871831809807336E-2</v>
      </c>
      <c r="T97" s="155">
        <f>L97/L$246</f>
        <v>1.893821817600223E-2</v>
      </c>
      <c r="U97" s="186"/>
    </row>
    <row r="98" spans="1:21" s="67" customFormat="1" ht="12.75" customHeight="1">
      <c r="A98" s="103" t="s">
        <v>117</v>
      </c>
      <c r="B98" s="164"/>
      <c r="C98" s="164"/>
      <c r="D98" s="177">
        <f>D311*E98/E311</f>
        <v>501.15751704991607</v>
      </c>
      <c r="E98" s="177">
        <f>E$311*$F98/$F$311</f>
        <v>638.29323910146456</v>
      </c>
      <c r="F98" s="173">
        <v>900</v>
      </c>
      <c r="G98" s="173">
        <v>1100</v>
      </c>
      <c r="H98" s="177">
        <f>D98*M98</f>
        <v>19.919517220870237</v>
      </c>
      <c r="I98" s="173">
        <v>21</v>
      </c>
      <c r="J98" s="173">
        <v>53</v>
      </c>
      <c r="K98" s="173">
        <v>57</v>
      </c>
      <c r="L98" s="173">
        <v>69</v>
      </c>
      <c r="M98" s="178">
        <f>M311</f>
        <v>3.9747018737995347E-2</v>
      </c>
      <c r="N98" s="165">
        <f>I98/E98</f>
        <v>3.290023881431367E-2</v>
      </c>
      <c r="O98" s="165">
        <f>J98/F98</f>
        <v>5.8888888888888886E-2</v>
      </c>
      <c r="P98" s="165">
        <f>K98/G98</f>
        <v>5.1818181818181819E-2</v>
      </c>
      <c r="Q98" s="165">
        <f>((G98/D98)^(1/13)-1)</f>
        <v>6.2338587308284676E-2</v>
      </c>
      <c r="R98" s="165">
        <f>((K98/H98)^(1/13)-1)</f>
        <v>8.423337801931563E-2</v>
      </c>
      <c r="S98" s="165">
        <f>G98/G$246</f>
        <v>2.3509296858303056E-2</v>
      </c>
      <c r="T98" s="165">
        <f>L98/L$246</f>
        <v>9.3117408906882599E-3</v>
      </c>
      <c r="U98" s="66" t="s">
        <v>297</v>
      </c>
    </row>
    <row r="99" spans="1:21" s="67" customFormat="1" ht="12.75" customHeight="1">
      <c r="A99" s="103" t="s">
        <v>118</v>
      </c>
      <c r="B99" s="164"/>
      <c r="C99" s="164"/>
      <c r="D99" s="173">
        <v>640</v>
      </c>
      <c r="E99" s="173">
        <v>820</v>
      </c>
      <c r="F99" s="173">
        <v>1120</v>
      </c>
      <c r="G99" s="173">
        <v>1450</v>
      </c>
      <c r="H99" s="173">
        <v>22</v>
      </c>
      <c r="I99" s="173">
        <v>22</v>
      </c>
      <c r="J99" s="173">
        <v>34</v>
      </c>
      <c r="K99" s="173">
        <v>44</v>
      </c>
      <c r="L99" s="173">
        <v>48</v>
      </c>
      <c r="M99" s="165">
        <f>H99/D99</f>
        <v>3.4375000000000003E-2</v>
      </c>
      <c r="N99" s="165">
        <f>I99/E99</f>
        <v>2.6829268292682926E-2</v>
      </c>
      <c r="O99" s="165">
        <f>J99/F99</f>
        <v>3.0357142857142857E-2</v>
      </c>
      <c r="P99" s="165">
        <f>K99/G99</f>
        <v>3.0344827586206897E-2</v>
      </c>
      <c r="Q99" s="165">
        <f>((G99/D99)^(1/13)-1)</f>
        <v>6.4932683474518083E-2</v>
      </c>
      <c r="R99" s="165">
        <f>((K99/H99)^(1/13)-1)</f>
        <v>5.4766076481646664E-2</v>
      </c>
      <c r="S99" s="165">
        <f>G99/G$246</f>
        <v>3.0989527676854027E-2</v>
      </c>
      <c r="T99" s="165">
        <f>L99/L$246</f>
        <v>6.4777327935222669E-3</v>
      </c>
      <c r="U99" s="181"/>
    </row>
    <row r="100" spans="1:21" s="67" customFormat="1" ht="12.75" customHeight="1">
      <c r="A100" s="103" t="s">
        <v>119</v>
      </c>
      <c r="B100" s="164"/>
      <c r="C100" s="164"/>
      <c r="D100" s="173">
        <v>1810</v>
      </c>
      <c r="E100" s="173">
        <v>2330</v>
      </c>
      <c r="F100" s="173">
        <v>3300</v>
      </c>
      <c r="G100" s="173">
        <v>4820</v>
      </c>
      <c r="H100" s="173">
        <v>64</v>
      </c>
      <c r="I100" s="173">
        <v>165</v>
      </c>
      <c r="J100" s="173">
        <v>163</v>
      </c>
      <c r="K100" s="173">
        <v>263</v>
      </c>
      <c r="L100" s="173">
        <v>274</v>
      </c>
      <c r="M100" s="165">
        <f>H100/D100</f>
        <v>3.535911602209945E-2</v>
      </c>
      <c r="N100" s="165">
        <f>I100/E100</f>
        <v>7.0815450643776826E-2</v>
      </c>
      <c r="O100" s="165">
        <f>J100/F100</f>
        <v>4.9393939393939393E-2</v>
      </c>
      <c r="P100" s="165">
        <f>K100/G100</f>
        <v>5.4564315352697096E-2</v>
      </c>
      <c r="Q100" s="165">
        <f>((G100/D100)^(1/13)-1)</f>
        <v>7.8252940117150782E-2</v>
      </c>
      <c r="R100" s="165">
        <f>((K100/H100)^(1/13)-1)</f>
        <v>0.11484251179491745</v>
      </c>
      <c r="S100" s="165">
        <f>G100/G$246</f>
        <v>0.10301346441547339</v>
      </c>
      <c r="T100" s="165">
        <f>L100/L$246</f>
        <v>3.6977058029689612E-2</v>
      </c>
      <c r="U100" s="181"/>
    </row>
    <row r="101" spans="1:21" ht="12.75" customHeight="1">
      <c r="A101" s="102" t="s">
        <v>120</v>
      </c>
      <c r="B101" s="156"/>
      <c r="C101" s="156"/>
      <c r="D101" s="108">
        <v>1140</v>
      </c>
      <c r="E101" s="108">
        <v>1500</v>
      </c>
      <c r="F101" s="108">
        <v>2220</v>
      </c>
      <c r="G101" s="108">
        <v>2930</v>
      </c>
      <c r="H101" s="108">
        <v>49</v>
      </c>
      <c r="I101" s="108">
        <v>69</v>
      </c>
      <c r="J101" s="108">
        <v>90</v>
      </c>
      <c r="K101" s="108">
        <v>122</v>
      </c>
      <c r="L101" s="108">
        <v>132</v>
      </c>
      <c r="M101" s="157">
        <f>H101/D101</f>
        <v>4.2982456140350879E-2</v>
      </c>
      <c r="N101" s="157">
        <f>I101/E101</f>
        <v>4.5999999999999999E-2</v>
      </c>
      <c r="O101" s="157">
        <f>J101/F101</f>
        <v>4.0540540540540543E-2</v>
      </c>
      <c r="P101" s="157">
        <f>K101/G101</f>
        <v>4.1638225255972695E-2</v>
      </c>
      <c r="Q101" s="157">
        <f>((G101/D101)^(1/13)-1)</f>
        <v>7.5314736610716304E-2</v>
      </c>
      <c r="R101" s="157">
        <f>((K101/H101)^(1/13)-1)</f>
        <v>7.268975960467583E-2</v>
      </c>
      <c r="S101" s="157">
        <f>G101/G$246</f>
        <v>6.2620217995298141E-2</v>
      </c>
      <c r="T101" s="157">
        <f>L101/L$246</f>
        <v>1.7813765182186234E-2</v>
      </c>
      <c r="U101" s="186"/>
    </row>
    <row r="102" spans="1:21" ht="12.75" customHeight="1">
      <c r="A102" s="102" t="s">
        <v>121</v>
      </c>
      <c r="B102" s="156"/>
      <c r="C102" s="156"/>
      <c r="D102" s="108">
        <v>5520</v>
      </c>
      <c r="E102" s="108">
        <v>6790</v>
      </c>
      <c r="F102" s="108">
        <v>9140</v>
      </c>
      <c r="G102" s="188">
        <f>G$311*$F102/$F$311</f>
        <v>9055.1901168644872</v>
      </c>
      <c r="H102" s="108">
        <v>199</v>
      </c>
      <c r="I102" s="108">
        <v>293</v>
      </c>
      <c r="J102" s="108">
        <v>516</v>
      </c>
      <c r="K102" s="108">
        <v>613</v>
      </c>
      <c r="L102" s="108">
        <v>685</v>
      </c>
      <c r="M102" s="157">
        <f>H102/D102</f>
        <v>3.6050724637681157E-2</v>
      </c>
      <c r="N102" s="157">
        <f>I102/E102</f>
        <v>4.3151693667157584E-2</v>
      </c>
      <c r="O102" s="157">
        <f>J102/F102</f>
        <v>5.6455142231947482E-2</v>
      </c>
      <c r="P102" s="189">
        <f>K102/G102</f>
        <v>6.7695983418210287E-2</v>
      </c>
      <c r="Q102" s="157">
        <f>((G102/D102)^(1/13)-1)</f>
        <v>3.8807960125602392E-2</v>
      </c>
      <c r="R102" s="157">
        <f>((K102/H102)^(1/13)-1)</f>
        <v>9.0398347039510218E-2</v>
      </c>
      <c r="S102" s="157">
        <f>G102/G$246</f>
        <v>0.19352832051430835</v>
      </c>
      <c r="T102" s="157">
        <f>L102/L$246</f>
        <v>9.244264507422402E-2</v>
      </c>
      <c r="U102" s="186"/>
    </row>
    <row r="103" spans="1:21" ht="12.75" customHeight="1">
      <c r="A103" s="102" t="s">
        <v>122</v>
      </c>
      <c r="B103" s="156"/>
      <c r="C103" s="156"/>
      <c r="D103" s="108">
        <v>1990</v>
      </c>
      <c r="E103" s="108">
        <v>2920</v>
      </c>
      <c r="F103" s="108">
        <v>3910</v>
      </c>
      <c r="G103" s="108">
        <v>5290</v>
      </c>
      <c r="H103" s="108">
        <v>160</v>
      </c>
      <c r="I103" s="108">
        <v>242</v>
      </c>
      <c r="J103" s="108">
        <v>401</v>
      </c>
      <c r="K103" s="108">
        <v>628</v>
      </c>
      <c r="L103" s="108">
        <v>412</v>
      </c>
      <c r="M103" s="157">
        <f>H103/D103</f>
        <v>8.0402010050251257E-2</v>
      </c>
      <c r="N103" s="157">
        <f>I103/E103</f>
        <v>8.287671232876713E-2</v>
      </c>
      <c r="O103" s="157">
        <f>J103/F103</f>
        <v>0.10255754475703324</v>
      </c>
      <c r="P103" s="157">
        <f>K103/G103</f>
        <v>0.11871455576559546</v>
      </c>
      <c r="Q103" s="157">
        <f>((G103/D103)^(1/13)-1)</f>
        <v>7.8106682898532176E-2</v>
      </c>
      <c r="R103" s="157">
        <f>((K103/H103)^(1/13)-1)</f>
        <v>0.11091280809816872</v>
      </c>
      <c r="S103" s="157">
        <f>G103/G$246</f>
        <v>0.11305834580038469</v>
      </c>
      <c r="T103" s="157">
        <f>L103/L$246</f>
        <v>5.5600539811066128E-2</v>
      </c>
      <c r="U103" s="186"/>
    </row>
    <row r="104" spans="1:21" s="67" customFormat="1" ht="12.75" customHeight="1">
      <c r="A104" s="103" t="s">
        <v>123</v>
      </c>
      <c r="B104" s="164"/>
      <c r="C104" s="164"/>
      <c r="D104" s="173">
        <v>660</v>
      </c>
      <c r="E104" s="173">
        <v>800</v>
      </c>
      <c r="F104" s="173">
        <v>960</v>
      </c>
      <c r="G104" s="173">
        <v>1120</v>
      </c>
      <c r="H104" s="173">
        <v>34</v>
      </c>
      <c r="I104" s="173">
        <v>43</v>
      </c>
      <c r="J104" s="173">
        <v>56</v>
      </c>
      <c r="K104" s="173">
        <v>66</v>
      </c>
      <c r="L104" s="173">
        <v>69</v>
      </c>
      <c r="M104" s="165">
        <f>H104/D104</f>
        <v>5.1515151515151514E-2</v>
      </c>
      <c r="N104" s="165">
        <f>I104/E104</f>
        <v>5.3749999999999999E-2</v>
      </c>
      <c r="O104" s="165">
        <f>J104/F104</f>
        <v>5.8333333333333334E-2</v>
      </c>
      <c r="P104" s="165">
        <f>K104/G104</f>
        <v>5.8928571428571427E-2</v>
      </c>
      <c r="Q104" s="165">
        <f>((G104/D104)^(1/13)-1)</f>
        <v>4.151909703280432E-2</v>
      </c>
      <c r="R104" s="165">
        <f>((K104/H104)^(1/13)-1)</f>
        <v>5.2346709838591021E-2</v>
      </c>
      <c r="S104" s="165">
        <f>G104/G$246</f>
        <v>2.3936738619363112E-2</v>
      </c>
      <c r="T104" s="165">
        <f>L104/L$246</f>
        <v>9.3117408906882599E-3</v>
      </c>
      <c r="U104" s="181"/>
    </row>
    <row r="105" spans="1:21" ht="12.75" customHeight="1">
      <c r="A105" s="102" t="s">
        <v>124</v>
      </c>
      <c r="B105" s="156"/>
      <c r="C105" s="156"/>
      <c r="D105" s="108">
        <v>1520</v>
      </c>
      <c r="E105" s="108">
        <v>1690</v>
      </c>
      <c r="F105" s="108">
        <v>2230</v>
      </c>
      <c r="G105" s="108">
        <v>2590</v>
      </c>
      <c r="H105" s="108">
        <v>45</v>
      </c>
      <c r="I105" s="108">
        <v>47</v>
      </c>
      <c r="J105" s="108">
        <v>57</v>
      </c>
      <c r="K105" s="108">
        <v>62</v>
      </c>
      <c r="L105" s="108">
        <v>63</v>
      </c>
      <c r="M105" s="157">
        <f>H105/D105</f>
        <v>2.9605263157894735E-2</v>
      </c>
      <c r="N105" s="157">
        <f>I105/E105</f>
        <v>2.7810650887573965E-2</v>
      </c>
      <c r="O105" s="157">
        <f>J105/F105</f>
        <v>2.5560538116591928E-2</v>
      </c>
      <c r="P105" s="157">
        <f>K105/G105</f>
        <v>2.3938223938223938E-2</v>
      </c>
      <c r="Q105" s="157">
        <f>((G105/D105)^(1/13)-1)</f>
        <v>4.184790134838634E-2</v>
      </c>
      <c r="R105" s="157">
        <f>((K105/H105)^(1/13)-1)</f>
        <v>2.4958049311564201E-2</v>
      </c>
      <c r="S105" s="157">
        <f>G105/G$246</f>
        <v>5.5353708057277198E-2</v>
      </c>
      <c r="T105" s="157">
        <f>L105/L$246</f>
        <v>8.5020242914979755E-3</v>
      </c>
      <c r="U105" s="186"/>
    </row>
    <row r="106" spans="1:21" ht="12.75" customHeight="1">
      <c r="A106" s="102" t="s">
        <v>125</v>
      </c>
      <c r="B106" s="156"/>
      <c r="C106" s="156"/>
      <c r="D106" s="108">
        <v>2000</v>
      </c>
      <c r="E106" s="108">
        <v>2660</v>
      </c>
      <c r="F106" s="108">
        <v>3500</v>
      </c>
      <c r="G106" s="108">
        <v>4460</v>
      </c>
      <c r="H106" s="108">
        <v>71</v>
      </c>
      <c r="I106" s="108">
        <v>101</v>
      </c>
      <c r="J106" s="108">
        <v>144</v>
      </c>
      <c r="K106" s="108">
        <v>187</v>
      </c>
      <c r="L106" s="108">
        <v>193</v>
      </c>
      <c r="M106" s="157">
        <f>H106/D106</f>
        <v>3.5499999999999997E-2</v>
      </c>
      <c r="N106" s="157">
        <f>I106/E106</f>
        <v>3.7969924812030077E-2</v>
      </c>
      <c r="O106" s="157">
        <f>J106/F106</f>
        <v>4.1142857142857141E-2</v>
      </c>
      <c r="P106" s="157">
        <f>K106/G106</f>
        <v>4.1928251121076232E-2</v>
      </c>
      <c r="Q106" s="157">
        <f>((G106/D106)^(1/13)-1)</f>
        <v>6.363515177908563E-2</v>
      </c>
      <c r="R106" s="157">
        <f>((K106/H106)^(1/13)-1)</f>
        <v>7.7339438013029005E-2</v>
      </c>
      <c r="S106" s="157">
        <f>G106/G$246</f>
        <v>9.5319512716392385E-2</v>
      </c>
      <c r="T106" s="157">
        <f>L106/L$246</f>
        <v>2.6045883940620781E-2</v>
      </c>
      <c r="U106" s="186"/>
    </row>
    <row r="107" spans="1:21" s="28" customFormat="1" ht="15" customHeight="1">
      <c r="A107" s="86" t="s">
        <v>126</v>
      </c>
      <c r="B107" s="154"/>
      <c r="C107" s="154"/>
      <c r="D107" s="26">
        <f>1000000*'Table 1.7 '!J110/'Table 1.7 '!E110</f>
        <v>2506.5065419442503</v>
      </c>
      <c r="E107" s="26">
        <f>1000000*'Table 1.7 '!K110/'Table 1.7 '!F110</f>
        <v>2797.3174155215456</v>
      </c>
      <c r="F107" s="26">
        <f>1000000*'Table 1.7 '!L110/'Table 1.7 '!G110</f>
        <v>3722.2401492051254</v>
      </c>
      <c r="G107" s="26">
        <f>1000000*'Table 1.7 '!M110/'Table 1.7 '!H110</f>
        <v>4649.5659119288757</v>
      </c>
      <c r="H107" s="26">
        <f>1000000*'Table 1.7 '!N110/'Table 1.7 '!E110</f>
        <v>72.460451651390855</v>
      </c>
      <c r="I107" s="26">
        <f>1000000*'Table 1.7 '!O110/'Table 1.7 '!F110</f>
        <v>84.629307952277131</v>
      </c>
      <c r="J107" s="26">
        <f>1000000*'Table 1.7 '!P110/'Table 1.7 '!G110</f>
        <v>128.9551548090742</v>
      </c>
      <c r="K107" s="26">
        <f>1000000*'Table 1.7 '!Q110/'Table 1.7 '!H110</f>
        <v>175.43226100605037</v>
      </c>
      <c r="L107" s="26">
        <f>1000000*'Table 1.7 '!R110/'Table 1.7 '!I110</f>
        <v>189.4702289301612</v>
      </c>
      <c r="M107" s="155">
        <f>H107/D107</f>
        <v>2.8908941763696589E-2</v>
      </c>
      <c r="N107" s="155">
        <f>I107/E107</f>
        <v>3.02537379142933E-2</v>
      </c>
      <c r="O107" s="155">
        <f>J107/F107</f>
        <v>3.4644501601169456E-2</v>
      </c>
      <c r="P107" s="155">
        <f>K107/G107</f>
        <v>3.7730890222668588E-2</v>
      </c>
      <c r="Q107" s="155">
        <f>((G107/D107)^(1/13)-1)</f>
        <v>4.8677168525025349E-2</v>
      </c>
      <c r="R107" s="155">
        <f>((K107/H107)^(1/13)-1)</f>
        <v>7.0382769792092237E-2</v>
      </c>
      <c r="S107" s="155">
        <f>G107/G$246</f>
        <v>9.9370932077984087E-2</v>
      </c>
      <c r="T107" s="155">
        <f>L107/L$246</f>
        <v>2.5569531569522429E-2</v>
      </c>
      <c r="U107" s="27"/>
    </row>
    <row r="108" spans="1:21" ht="12.75" customHeight="1">
      <c r="A108" s="35" t="s">
        <v>127</v>
      </c>
      <c r="B108" s="156"/>
      <c r="C108" s="156"/>
      <c r="D108" s="108">
        <v>40980</v>
      </c>
      <c r="E108" s="108">
        <v>42050</v>
      </c>
      <c r="F108" s="108">
        <v>47470</v>
      </c>
      <c r="G108" s="188">
        <f>G$312*$F108/$F$312</f>
        <v>62504.672291135656</v>
      </c>
      <c r="H108" s="108">
        <v>1092</v>
      </c>
      <c r="I108" s="108">
        <v>1247</v>
      </c>
      <c r="J108" s="108">
        <v>1211</v>
      </c>
      <c r="K108" s="108">
        <v>1132</v>
      </c>
      <c r="L108" s="108">
        <v>1439</v>
      </c>
      <c r="M108" s="157">
        <f>H108/D108</f>
        <v>2.6647144948755492E-2</v>
      </c>
      <c r="N108" s="157">
        <f>I108/E108</f>
        <v>2.9655172413793104E-2</v>
      </c>
      <c r="O108" s="157">
        <f>J108/F108</f>
        <v>2.5510848957236151E-2</v>
      </c>
      <c r="P108" s="157">
        <f>K108/G108</f>
        <v>1.8110646108619611E-2</v>
      </c>
      <c r="Q108" s="157">
        <f>((G108/D108)^(1/13)-1)</f>
        <v>3.3006650634976653E-2</v>
      </c>
      <c r="R108" s="157">
        <f>((K108/H108)^(1/13)-1)</f>
        <v>2.7711481259342641E-3</v>
      </c>
      <c r="S108" s="157">
        <f>G108/G$246</f>
        <v>1.3358553599302341</v>
      </c>
      <c r="T108" s="157">
        <f>L108/L$246</f>
        <v>0.1941970310391363</v>
      </c>
      <c r="U108" s="186"/>
    </row>
    <row r="109" spans="1:21" s="67" customFormat="1" ht="12.75" customHeight="1">
      <c r="A109" s="60" t="s">
        <v>128</v>
      </c>
      <c r="B109" s="164"/>
      <c r="C109" s="164"/>
      <c r="D109" s="173">
        <v>640</v>
      </c>
      <c r="E109" s="173">
        <v>860</v>
      </c>
      <c r="F109" s="173">
        <v>1400</v>
      </c>
      <c r="G109" s="173">
        <v>1870</v>
      </c>
      <c r="H109" s="173">
        <v>35</v>
      </c>
      <c r="I109" s="173">
        <v>52</v>
      </c>
      <c r="J109" s="173">
        <v>92</v>
      </c>
      <c r="K109" s="173">
        <v>134</v>
      </c>
      <c r="L109" s="173">
        <v>122</v>
      </c>
      <c r="M109" s="165">
        <f>H109/D109</f>
        <v>5.46875E-2</v>
      </c>
      <c r="N109" s="165">
        <f>I109/E109</f>
        <v>6.0465116279069767E-2</v>
      </c>
      <c r="O109" s="165">
        <f>J109/F109</f>
        <v>6.5714285714285711E-2</v>
      </c>
      <c r="P109" s="165">
        <f>K109/G109</f>
        <v>7.1657754010695185E-2</v>
      </c>
      <c r="Q109" s="165">
        <f>((G109/D109)^(1/13)-1)</f>
        <v>8.5975745199525999E-2</v>
      </c>
      <c r="R109" s="165">
        <f>((K109/H109)^(1/13)-1)</f>
        <v>0.10878918460994424</v>
      </c>
      <c r="S109" s="165">
        <f>G109/G$246</f>
        <v>3.9965804659115194E-2</v>
      </c>
      <c r="T109" s="165">
        <f>L109/L$246</f>
        <v>1.6464237516869096E-2</v>
      </c>
      <c r="U109" s="181"/>
    </row>
    <row r="110" spans="1:21" ht="12.75" customHeight="1">
      <c r="A110" s="35" t="s">
        <v>129</v>
      </c>
      <c r="B110" s="156"/>
      <c r="C110" s="156"/>
      <c r="D110" s="108">
        <v>2230</v>
      </c>
      <c r="E110" s="108">
        <v>2200</v>
      </c>
      <c r="F110" s="108">
        <v>2840</v>
      </c>
      <c r="G110" s="108">
        <v>3600</v>
      </c>
      <c r="H110" s="108">
        <v>45</v>
      </c>
      <c r="I110" s="108">
        <v>47</v>
      </c>
      <c r="J110" s="108">
        <v>66</v>
      </c>
      <c r="K110" s="108">
        <v>91</v>
      </c>
      <c r="L110" s="108">
        <v>99</v>
      </c>
      <c r="M110" s="157">
        <f>H110/D110</f>
        <v>2.0179372197309416E-2</v>
      </c>
      <c r="N110" s="157">
        <f>I110/E110</f>
        <v>2.1363636363636362E-2</v>
      </c>
      <c r="O110" s="157">
        <f>J110/F110</f>
        <v>2.323943661971831E-2</v>
      </c>
      <c r="P110" s="157">
        <f>K110/G110</f>
        <v>2.5277777777777777E-2</v>
      </c>
      <c r="Q110" s="157">
        <f>((G110/D110)^(1/13)-1)</f>
        <v>3.7527981704025271E-2</v>
      </c>
      <c r="R110" s="157">
        <f>((K110/H110)^(1/13)-1)</f>
        <v>5.5662995486440714E-2</v>
      </c>
      <c r="S110" s="157">
        <f>G110/G$246</f>
        <v>7.6939516990810003E-2</v>
      </c>
      <c r="T110" s="157">
        <f>L110/L$246</f>
        <v>1.3360323886639677E-2</v>
      </c>
      <c r="U110" s="186"/>
    </row>
    <row r="111" spans="1:21" s="67" customFormat="1" ht="12.75" customHeight="1">
      <c r="A111" s="60" t="s">
        <v>130</v>
      </c>
      <c r="B111" s="164"/>
      <c r="C111" s="164"/>
      <c r="D111" s="173">
        <v>900</v>
      </c>
      <c r="E111" s="173">
        <v>1130</v>
      </c>
      <c r="F111" s="173">
        <v>1560</v>
      </c>
      <c r="G111" s="173">
        <v>2050</v>
      </c>
      <c r="H111" s="173">
        <v>27</v>
      </c>
      <c r="I111" s="173">
        <v>37</v>
      </c>
      <c r="J111" s="173">
        <v>74</v>
      </c>
      <c r="K111" s="173">
        <v>82</v>
      </c>
      <c r="L111" s="173">
        <v>86</v>
      </c>
      <c r="M111" s="165">
        <f>H111/D111</f>
        <v>0.03</v>
      </c>
      <c r="N111" s="165">
        <f>I111/E111</f>
        <v>3.2743362831858407E-2</v>
      </c>
      <c r="O111" s="165">
        <f>J111/F111</f>
        <v>4.7435897435897434E-2</v>
      </c>
      <c r="P111" s="165">
        <f>K111/G111</f>
        <v>0.04</v>
      </c>
      <c r="Q111" s="165">
        <f>((G111/D111)^(1/13)-1)</f>
        <v>6.5371005721888586E-2</v>
      </c>
      <c r="R111" s="165">
        <f>((K111/H111)^(1/13)-1)</f>
        <v>8.920981270002426E-2</v>
      </c>
      <c r="S111" s="165">
        <f>G111/G$246</f>
        <v>4.3812780508655697E-2</v>
      </c>
      <c r="T111" s="165">
        <f>L111/L$246</f>
        <v>1.1605937921727396E-2</v>
      </c>
      <c r="U111" s="181"/>
    </row>
    <row r="112" spans="1:21" ht="12.75" customHeight="1">
      <c r="A112" s="35" t="s">
        <v>131</v>
      </c>
      <c r="B112" s="156"/>
      <c r="C112" s="156"/>
      <c r="D112" s="108">
        <v>7130</v>
      </c>
      <c r="E112" s="108">
        <v>8350</v>
      </c>
      <c r="F112" s="108">
        <v>11220</v>
      </c>
      <c r="G112" s="108">
        <v>13740</v>
      </c>
      <c r="H112" s="108">
        <v>223</v>
      </c>
      <c r="I112" s="108">
        <v>284</v>
      </c>
      <c r="J112" s="108">
        <v>485</v>
      </c>
      <c r="K112" s="108">
        <v>600</v>
      </c>
      <c r="L112" s="108">
        <v>677</v>
      </c>
      <c r="M112" s="157">
        <f>H112/D112</f>
        <v>3.1276297335203367E-2</v>
      </c>
      <c r="N112" s="157">
        <f>I112/E112</f>
        <v>3.4011976047904194E-2</v>
      </c>
      <c r="O112" s="157">
        <f>J112/F112</f>
        <v>4.3226381461675581E-2</v>
      </c>
      <c r="P112" s="157">
        <f>K112/G112</f>
        <v>4.3668122270742356E-2</v>
      </c>
      <c r="Q112" s="157">
        <f>((G112/D112)^(1/13)-1)</f>
        <v>5.1756414644234194E-2</v>
      </c>
      <c r="R112" s="157">
        <f>((K112/H112)^(1/13)-1)</f>
        <v>7.9108483313072409E-2</v>
      </c>
      <c r="S112" s="157">
        <f>G112/G$246</f>
        <v>0.2936524898482582</v>
      </c>
      <c r="T112" s="157">
        <f>L112/L$246</f>
        <v>9.1363022941970309E-2</v>
      </c>
      <c r="U112" s="186"/>
    </row>
    <row r="113" spans="1:30" s="67" customFormat="1" ht="12.75" customHeight="1">
      <c r="A113" s="60" t="s">
        <v>132</v>
      </c>
      <c r="B113" s="164"/>
      <c r="C113" s="164"/>
      <c r="D113" s="177">
        <f>D$312*E113/E$312</f>
        <v>734.38710818942423</v>
      </c>
      <c r="E113" s="177">
        <f>E$312*$F113/$F$312</f>
        <v>817.47883383490978</v>
      </c>
      <c r="F113" s="173">
        <v>1020</v>
      </c>
      <c r="G113" s="177">
        <f>G$312*$F113/$F$312</f>
        <v>1343.0538389921714</v>
      </c>
      <c r="H113" s="173">
        <v>9</v>
      </c>
      <c r="I113" s="173">
        <v>12</v>
      </c>
      <c r="J113" s="173">
        <v>19</v>
      </c>
      <c r="K113" s="173">
        <v>23</v>
      </c>
      <c r="L113" s="173">
        <v>23</v>
      </c>
      <c r="M113" s="165">
        <f>H113/D113</f>
        <v>1.225511708966245E-2</v>
      </c>
      <c r="N113" s="165">
        <f>I113/E113</f>
        <v>1.4679279148679959E-2</v>
      </c>
      <c r="O113" s="165">
        <f>J113/F113</f>
        <v>1.8627450980392157E-2</v>
      </c>
      <c r="P113" s="165">
        <f>K113/G113</f>
        <v>1.7125151153478117E-2</v>
      </c>
      <c r="Q113" s="165">
        <f>((G113/D113)^(1/13)-1)</f>
        <v>4.753079314885067E-2</v>
      </c>
      <c r="R113" s="165">
        <f>((K113/H113)^(1/13)-1)</f>
        <v>7.4842981923187057E-2</v>
      </c>
      <c r="S113" s="165">
        <f>G113/G$246</f>
        <v>2.8703864906864104E-2</v>
      </c>
      <c r="T113" s="165">
        <f>L113/L$246</f>
        <v>3.1039136302294197E-3</v>
      </c>
      <c r="U113" s="181"/>
    </row>
    <row r="114" spans="1:30" ht="12.75" customHeight="1">
      <c r="A114" s="35" t="s">
        <v>133</v>
      </c>
      <c r="B114" s="156"/>
      <c r="C114" s="156"/>
      <c r="D114" s="108">
        <v>1980</v>
      </c>
      <c r="E114" s="108">
        <v>2430</v>
      </c>
      <c r="F114" s="108">
        <v>3170</v>
      </c>
      <c r="G114" s="108">
        <v>3900</v>
      </c>
      <c r="H114" s="108">
        <v>65</v>
      </c>
      <c r="I114" s="108">
        <v>77</v>
      </c>
      <c r="J114" s="108">
        <v>107</v>
      </c>
      <c r="K114" s="108">
        <v>128</v>
      </c>
      <c r="L114" s="108">
        <v>134</v>
      </c>
      <c r="M114" s="157">
        <f>H114/D114</f>
        <v>3.2828282828282832E-2</v>
      </c>
      <c r="N114" s="157">
        <f>I114/E114</f>
        <v>3.1687242798353908E-2</v>
      </c>
      <c r="O114" s="157">
        <f>J114/F114</f>
        <v>3.3753943217665616E-2</v>
      </c>
      <c r="P114" s="157">
        <f>K114/G114</f>
        <v>3.282051282051282E-2</v>
      </c>
      <c r="Q114" s="157">
        <f>((G114/D114)^(1/13)-1)</f>
        <v>5.3528064237906126E-2</v>
      </c>
      <c r="R114" s="157">
        <f>((K114/H114)^(1/13)-1)</f>
        <v>5.3508880930323466E-2</v>
      </c>
      <c r="S114" s="157">
        <f>G114/G$246</f>
        <v>8.3351143406710834E-2</v>
      </c>
      <c r="T114" s="157">
        <f>L114/L$246</f>
        <v>1.8083670715249661E-2</v>
      </c>
      <c r="U114" s="186"/>
    </row>
    <row r="115" spans="1:30" ht="12.75" customHeight="1">
      <c r="A115" s="35" t="s">
        <v>134</v>
      </c>
      <c r="B115" s="156"/>
      <c r="C115" s="156"/>
      <c r="D115" s="108">
        <v>26310</v>
      </c>
      <c r="E115" s="108">
        <v>32870</v>
      </c>
      <c r="F115" s="108">
        <v>41710</v>
      </c>
      <c r="G115" s="108">
        <v>47970</v>
      </c>
      <c r="H115" s="108">
        <v>755</v>
      </c>
      <c r="I115" s="108">
        <v>900</v>
      </c>
      <c r="J115" s="108">
        <v>1360</v>
      </c>
      <c r="K115" s="108">
        <v>1820</v>
      </c>
      <c r="L115" s="108">
        <v>2069</v>
      </c>
      <c r="M115" s="157">
        <f>H115/D115</f>
        <v>2.8696313188901559E-2</v>
      </c>
      <c r="N115" s="157">
        <f>I115/E115</f>
        <v>2.7380590203833283E-2</v>
      </c>
      <c r="O115" s="157">
        <f>J115/F115</f>
        <v>3.2606089666746586E-2</v>
      </c>
      <c r="P115" s="157">
        <f>K115/G115</f>
        <v>3.7940379403794036E-2</v>
      </c>
      <c r="Q115" s="157">
        <f>((G115/D115)^(1/13)-1)</f>
        <v>4.7285999392532307E-2</v>
      </c>
      <c r="R115" s="157">
        <f>((K115/H115)^(1/13)-1)</f>
        <v>7.002564743880324E-2</v>
      </c>
      <c r="S115" s="157">
        <f>G115/G$246</f>
        <v>1.0252190639025434</v>
      </c>
      <c r="T115" s="157">
        <f>L115/L$246</f>
        <v>0.27921727395411605</v>
      </c>
      <c r="U115" s="186"/>
    </row>
    <row r="116" spans="1:30" ht="12.75" customHeight="1">
      <c r="A116" s="35" t="s">
        <v>135</v>
      </c>
      <c r="B116" s="156"/>
      <c r="C116" s="156"/>
      <c r="D116" s="108">
        <v>4520</v>
      </c>
      <c r="E116" s="108">
        <v>4850</v>
      </c>
      <c r="F116" s="108">
        <v>6420</v>
      </c>
      <c r="G116" s="108">
        <v>7770</v>
      </c>
      <c r="H116" s="108">
        <v>160</v>
      </c>
      <c r="I116" s="108">
        <v>165</v>
      </c>
      <c r="J116" s="108">
        <v>240</v>
      </c>
      <c r="K116" s="108">
        <v>328</v>
      </c>
      <c r="L116" s="108">
        <v>345</v>
      </c>
      <c r="M116" s="157">
        <f>H116/D116</f>
        <v>3.5398230088495575E-2</v>
      </c>
      <c r="N116" s="157">
        <f>I116/E116</f>
        <v>3.4020618556701028E-2</v>
      </c>
      <c r="O116" s="157">
        <f>J116/F116</f>
        <v>3.7383177570093455E-2</v>
      </c>
      <c r="P116" s="157">
        <f>K116/G116</f>
        <v>4.2213642213642211E-2</v>
      </c>
      <c r="Q116" s="157">
        <f>((G116/D116)^(1/13)-1)</f>
        <v>4.2554243452369578E-2</v>
      </c>
      <c r="R116" s="157">
        <f>((K116/H116)^(1/13)-1)</f>
        <v>5.6771436562560451E-2</v>
      </c>
      <c r="S116" s="157">
        <f>G116/G$246</f>
        <v>0.16606112417183158</v>
      </c>
      <c r="T116" s="157">
        <f>L116/L$246</f>
        <v>4.6558704453441298E-2</v>
      </c>
      <c r="U116" s="186"/>
    </row>
    <row r="117" spans="1:30" s="67" customFormat="1" ht="12.75" customHeight="1">
      <c r="A117" s="60" t="s">
        <v>136</v>
      </c>
      <c r="B117" s="164"/>
      <c r="C117" s="164"/>
      <c r="D117" s="177">
        <f>D$312*E117/E$312</f>
        <v>709.70132981670531</v>
      </c>
      <c r="E117" s="173">
        <v>790</v>
      </c>
      <c r="F117" s="173">
        <v>1490</v>
      </c>
      <c r="G117" s="173">
        <v>4690</v>
      </c>
      <c r="H117" s="173">
        <v>103</v>
      </c>
      <c r="I117" s="173">
        <v>64</v>
      </c>
      <c r="J117" s="173">
        <v>122</v>
      </c>
      <c r="K117" s="173">
        <v>126</v>
      </c>
      <c r="L117" s="173">
        <v>120</v>
      </c>
      <c r="M117" s="165">
        <f>H117/D117</f>
        <v>0.14513147386464928</v>
      </c>
      <c r="N117" s="165">
        <f>I117/E117</f>
        <v>8.1012658227848103E-2</v>
      </c>
      <c r="O117" s="165">
        <f>J117/F117</f>
        <v>8.1879194630872482E-2</v>
      </c>
      <c r="P117" s="165">
        <f>K117/G117</f>
        <v>2.6865671641791045E-2</v>
      </c>
      <c r="Q117" s="165">
        <f>((G117/D117)^(1/13)-1)</f>
        <v>0.15633694563399003</v>
      </c>
      <c r="R117" s="165">
        <f>((K117/H117)^(1/13)-1)</f>
        <v>1.5624882324561051E-2</v>
      </c>
      <c r="S117" s="165">
        <f>G117/G$246</f>
        <v>0.10023509296858303</v>
      </c>
      <c r="T117" s="165">
        <f>L117/L$246</f>
        <v>1.6194331983805668E-2</v>
      </c>
      <c r="U117" s="181"/>
    </row>
    <row r="118" spans="1:30" ht="12.75" customHeight="1">
      <c r="A118" s="35" t="s">
        <v>138</v>
      </c>
      <c r="B118" s="156"/>
      <c r="C118" s="156"/>
      <c r="D118" s="108">
        <v>980</v>
      </c>
      <c r="E118" s="108">
        <v>1390</v>
      </c>
      <c r="F118" s="108">
        <v>2100</v>
      </c>
      <c r="G118" s="108">
        <v>2700</v>
      </c>
      <c r="H118" s="108">
        <v>49</v>
      </c>
      <c r="I118" s="108">
        <v>75</v>
      </c>
      <c r="J118" s="108">
        <v>126</v>
      </c>
      <c r="K118" s="108">
        <v>201</v>
      </c>
      <c r="L118" s="108">
        <v>213</v>
      </c>
      <c r="M118" s="157">
        <f>H118/D118</f>
        <v>0.05</v>
      </c>
      <c r="N118" s="157">
        <f>I118/E118</f>
        <v>5.3956834532374098E-2</v>
      </c>
      <c r="O118" s="157">
        <f>J118/F118</f>
        <v>0.06</v>
      </c>
      <c r="P118" s="157">
        <f>K118/G118</f>
        <v>7.4444444444444438E-2</v>
      </c>
      <c r="Q118" s="157">
        <f>((G118/D118)^(1/13)-1)</f>
        <v>8.1077292415915103E-2</v>
      </c>
      <c r="R118" s="157">
        <f>((K118/H118)^(1/13)-1)</f>
        <v>0.11468933104931311</v>
      </c>
      <c r="S118" s="157">
        <f>G118/G$246</f>
        <v>5.7704637743107502E-2</v>
      </c>
      <c r="T118" s="157">
        <f>L118/L$246</f>
        <v>2.8744939271255061E-2</v>
      </c>
      <c r="U118" s="186"/>
      <c r="AC118" s="136"/>
      <c r="AD118" s="136"/>
    </row>
    <row r="119" spans="1:30" s="28" customFormat="1" ht="15" customHeight="1">
      <c r="A119" s="86" t="s">
        <v>139</v>
      </c>
      <c r="B119" s="154"/>
      <c r="C119" s="154"/>
      <c r="D119" s="26">
        <f>1000000*'Table 1.7 '!J122/'Table 1.7 '!E122</f>
        <v>6775.0825682355526</v>
      </c>
      <c r="E119" s="26">
        <f>1000000*'Table 1.7 '!K122/'Table 1.7 '!F122</f>
        <v>8702.5628653269869</v>
      </c>
      <c r="F119" s="26">
        <f>1000000*'Table 1.7 '!L122/'Table 1.7 '!G122</f>
        <v>11025.678493076468</v>
      </c>
      <c r="G119" s="26">
        <f>1000000*'Table 1.7 '!M122/'Table 1.7 '!H122</f>
        <v>13921.479593299446</v>
      </c>
      <c r="H119" s="26">
        <f>1000000*'Table 1.7 '!N122/'Table 1.7 '!E122</f>
        <v>251.1517915935741</v>
      </c>
      <c r="I119" s="26">
        <f>1000000*'Table 1.7 '!O122/'Table 1.7 '!F122</f>
        <v>400.67975942731601</v>
      </c>
      <c r="J119" s="26">
        <f>1000000*'Table 1.7 '!P122/'Table 1.7 '!G122</f>
        <v>502.03006424054655</v>
      </c>
      <c r="K119" s="26">
        <f>1000000*'Table 1.7 '!Q122/'Table 1.7 '!H122</f>
        <v>612.66390530846547</v>
      </c>
      <c r="L119" s="26">
        <f>1000000*'Table 1.7 '!R122/'Table 1.7 '!I122</f>
        <v>749.85205432310477</v>
      </c>
      <c r="M119" s="155">
        <f>H119/D119</f>
        <v>3.7069923364636138E-2</v>
      </c>
      <c r="N119" s="155">
        <f>I119/E119</f>
        <v>4.6041581730333299E-2</v>
      </c>
      <c r="O119" s="155">
        <f>J119/F119</f>
        <v>4.5532804584842046E-2</v>
      </c>
      <c r="P119" s="155">
        <f>K119/G119</f>
        <v>4.4008533805799423E-2</v>
      </c>
      <c r="Q119" s="155">
        <f>((G119/D119)^(1/13)-1)</f>
        <v>5.6961802210293344E-2</v>
      </c>
      <c r="R119" s="155">
        <f>((K119/H119)^(1/13)-1)</f>
        <v>7.100434285946311E-2</v>
      </c>
      <c r="S119" s="155">
        <f>G119/G$246</f>
        <v>0.29753108769607706</v>
      </c>
      <c r="T119" s="155">
        <f>L119/L$246</f>
        <v>0.101194609220392</v>
      </c>
      <c r="U119" s="27"/>
    </row>
    <row r="120" spans="1:30" ht="12.75" customHeight="1">
      <c r="A120" s="35" t="s">
        <v>140</v>
      </c>
      <c r="B120" s="156"/>
      <c r="C120" s="156"/>
      <c r="D120" s="108">
        <v>1390</v>
      </c>
      <c r="E120" s="108">
        <v>2090</v>
      </c>
      <c r="F120" s="108">
        <v>4210</v>
      </c>
      <c r="G120" s="108">
        <v>6310</v>
      </c>
      <c r="H120" s="108">
        <v>88</v>
      </c>
      <c r="I120" s="108">
        <v>131</v>
      </c>
      <c r="J120" s="108">
        <v>199</v>
      </c>
      <c r="K120" s="108">
        <v>224</v>
      </c>
      <c r="L120" s="108">
        <v>241</v>
      </c>
      <c r="M120" s="157">
        <f>H120/D120</f>
        <v>6.3309352517985612E-2</v>
      </c>
      <c r="N120" s="157">
        <f>I120/E120</f>
        <v>6.2679425837320571E-2</v>
      </c>
      <c r="O120" s="157">
        <f>J120/F120</f>
        <v>4.7268408551068883E-2</v>
      </c>
      <c r="P120" s="157">
        <f>K120/G120</f>
        <v>3.549920760697306E-2</v>
      </c>
      <c r="Q120" s="157">
        <f>((G120/D120)^(1/13)-1)</f>
        <v>0.12341335254386321</v>
      </c>
      <c r="R120" s="157">
        <f>((K120/H120)^(1/13)-1)</f>
        <v>7.4515584914875532E-2</v>
      </c>
      <c r="S120" s="157">
        <f>G120/G$246</f>
        <v>0.13485787561444754</v>
      </c>
      <c r="T120" s="157">
        <f>L120/L$246</f>
        <v>3.252361673414305E-2</v>
      </c>
      <c r="U120" s="186"/>
    </row>
    <row r="121" spans="1:30" ht="12.75" customHeight="1">
      <c r="A121" s="35" t="s">
        <v>141</v>
      </c>
      <c r="B121" s="156"/>
      <c r="C121" s="156"/>
      <c r="D121" s="108">
        <v>1500</v>
      </c>
      <c r="E121" s="108">
        <v>2060</v>
      </c>
      <c r="F121" s="108">
        <v>3940</v>
      </c>
      <c r="G121" s="108">
        <v>7770</v>
      </c>
      <c r="H121" s="108">
        <v>86</v>
      </c>
      <c r="I121" s="108">
        <v>100</v>
      </c>
      <c r="J121" s="108">
        <v>348</v>
      </c>
      <c r="K121" s="108">
        <v>395</v>
      </c>
      <c r="L121" s="108">
        <v>561</v>
      </c>
      <c r="M121" s="157">
        <f>H121/D121</f>
        <v>5.7333333333333333E-2</v>
      </c>
      <c r="N121" s="157">
        <f>I121/E121</f>
        <v>4.8543689320388349E-2</v>
      </c>
      <c r="O121" s="157">
        <f>J121/F121</f>
        <v>8.8324873096446696E-2</v>
      </c>
      <c r="P121" s="157">
        <f>K121/G121</f>
        <v>5.0836550836550837E-2</v>
      </c>
      <c r="Q121" s="157">
        <f>((G121/D121)^(1/13)-1)</f>
        <v>0.13487608171484511</v>
      </c>
      <c r="R121" s="157">
        <f>((K121/H121)^(1/13)-1)</f>
        <v>0.12442544528644972</v>
      </c>
      <c r="S121" s="157">
        <f>G121/G$246</f>
        <v>0.16606112417183158</v>
      </c>
      <c r="T121" s="157">
        <f>L121/L$246</f>
        <v>7.5708502024291496E-2</v>
      </c>
      <c r="U121" s="186"/>
    </row>
    <row r="122" spans="1:30" ht="12.75" customHeight="1">
      <c r="A122" s="35" t="s">
        <v>142</v>
      </c>
      <c r="B122" s="156"/>
      <c r="C122" s="156"/>
      <c r="D122" s="108">
        <v>17110</v>
      </c>
      <c r="E122" s="108">
        <v>20030</v>
      </c>
      <c r="F122" s="108">
        <v>27100</v>
      </c>
      <c r="G122" s="108">
        <v>33430</v>
      </c>
      <c r="H122" s="108">
        <v>794</v>
      </c>
      <c r="I122" s="108">
        <v>800</v>
      </c>
      <c r="J122" s="108">
        <v>1010</v>
      </c>
      <c r="K122" s="108">
        <v>1282</v>
      </c>
      <c r="L122" s="108">
        <v>1557</v>
      </c>
      <c r="M122" s="157">
        <f>H122/D122</f>
        <v>4.6405610753945059E-2</v>
      </c>
      <c r="N122" s="157">
        <f>I122/E122</f>
        <v>3.99400898652022E-2</v>
      </c>
      <c r="O122" s="157">
        <f>J122/F122</f>
        <v>3.7269372693726939E-2</v>
      </c>
      <c r="P122" s="157">
        <f>K122/G122</f>
        <v>3.8348788513311395E-2</v>
      </c>
      <c r="Q122" s="157">
        <f>((G122/D122)^(1/13)-1)</f>
        <v>5.2872722798557925E-2</v>
      </c>
      <c r="R122" s="157">
        <f>((K122/H122)^(1/13)-1)</f>
        <v>3.7540824483916602E-2</v>
      </c>
      <c r="S122" s="157">
        <f>G122/G$246</f>
        <v>0.71446890361188287</v>
      </c>
      <c r="T122" s="157">
        <f>L122/L$246</f>
        <v>0.21012145748987854</v>
      </c>
      <c r="U122" s="186"/>
    </row>
    <row r="123" spans="1:30" ht="12.75" customHeight="1">
      <c r="A123" s="35" t="s">
        <v>143</v>
      </c>
      <c r="B123" s="156"/>
      <c r="C123" s="156"/>
      <c r="D123" s="108">
        <v>15270</v>
      </c>
      <c r="E123" s="108">
        <v>18710</v>
      </c>
      <c r="F123" s="108">
        <v>21960</v>
      </c>
      <c r="G123" s="108">
        <v>24980</v>
      </c>
      <c r="H123" s="108">
        <v>720</v>
      </c>
      <c r="I123" s="108">
        <v>1100</v>
      </c>
      <c r="J123" s="108">
        <v>1530</v>
      </c>
      <c r="K123" s="108">
        <v>1830</v>
      </c>
      <c r="L123" s="108">
        <v>1825</v>
      </c>
      <c r="M123" s="157">
        <f>H123/D123</f>
        <v>4.7151277013752456E-2</v>
      </c>
      <c r="N123" s="157">
        <f>I123/E123</f>
        <v>5.879208979155532E-2</v>
      </c>
      <c r="O123" s="157">
        <f>J123/F123</f>
        <v>6.9672131147540978E-2</v>
      </c>
      <c r="P123" s="157">
        <f>K123/G123</f>
        <v>7.3258606885508407E-2</v>
      </c>
      <c r="Q123" s="157">
        <f>((G123/D123)^(1/13)-1)</f>
        <v>3.8586250936578859E-2</v>
      </c>
      <c r="R123" s="157">
        <f>((K123/H123)^(1/13)-1)</f>
        <v>7.4392501778299369E-2</v>
      </c>
      <c r="S123" s="157">
        <f>G123/G$246</f>
        <v>0.53387475956400943</v>
      </c>
      <c r="T123" s="157">
        <f>L123/L$246</f>
        <v>0.24628879892037786</v>
      </c>
      <c r="U123" s="186"/>
    </row>
    <row r="124" spans="1:30" ht="12.75" customHeight="1">
      <c r="A124" s="35" t="s">
        <v>144</v>
      </c>
      <c r="B124" s="156"/>
      <c r="C124" s="156"/>
      <c r="D124" s="108">
        <v>1280</v>
      </c>
      <c r="E124" s="108">
        <v>2140</v>
      </c>
      <c r="F124" s="108">
        <v>3560</v>
      </c>
      <c r="G124" s="108">
        <v>4920</v>
      </c>
      <c r="H124" s="108">
        <v>102</v>
      </c>
      <c r="I124" s="108">
        <v>141</v>
      </c>
      <c r="J124" s="108">
        <v>303</v>
      </c>
      <c r="K124" s="108">
        <v>433</v>
      </c>
      <c r="L124" s="108">
        <v>499</v>
      </c>
      <c r="M124" s="157">
        <f>H124/D124</f>
        <v>7.9687499999999994E-2</v>
      </c>
      <c r="N124" s="157">
        <f>I124/E124</f>
        <v>6.5887850467289719E-2</v>
      </c>
      <c r="O124" s="157">
        <f>J124/F124</f>
        <v>8.5112359550561803E-2</v>
      </c>
      <c r="P124" s="157">
        <f>K124/G124</f>
        <v>8.8008130081300817E-2</v>
      </c>
      <c r="Q124" s="157">
        <f>((G124/D124)^(1/13)-1)</f>
        <v>0.10912670995801066</v>
      </c>
      <c r="R124" s="157">
        <f>((K124/H124)^(1/13)-1)</f>
        <v>0.11763258610013505</v>
      </c>
      <c r="S124" s="157">
        <f>G124/G$246</f>
        <v>0.10515067322077366</v>
      </c>
      <c r="T124" s="157">
        <f>L124/L$246</f>
        <v>6.7341430499325242E-2</v>
      </c>
      <c r="U124" s="186"/>
    </row>
    <row r="125" spans="1:30" ht="12.75" customHeight="1">
      <c r="A125" s="35" t="s">
        <v>145</v>
      </c>
      <c r="B125" s="156"/>
      <c r="C125" s="156"/>
      <c r="D125" s="188">
        <f>D$134*$E$337/$E$339</f>
        <v>2526.875</v>
      </c>
      <c r="E125" s="188">
        <f>E134*$E337/$E339</f>
        <v>2559.375</v>
      </c>
      <c r="F125" s="188">
        <f>F134*$E337/$E339</f>
        <v>3111.875</v>
      </c>
      <c r="G125" s="188">
        <f>G134*$E337/$E339</f>
        <v>3648.125</v>
      </c>
      <c r="H125" s="188">
        <f>D125*I125/E125</f>
        <v>35.542857142857144</v>
      </c>
      <c r="I125" s="108">
        <v>36</v>
      </c>
      <c r="J125" s="108">
        <v>112</v>
      </c>
      <c r="K125" s="108">
        <v>107</v>
      </c>
      <c r="L125" s="108">
        <v>167</v>
      </c>
      <c r="M125" s="189">
        <f>H125/D125</f>
        <v>1.4065934065934066E-2</v>
      </c>
      <c r="N125" s="189">
        <f>I125/E125</f>
        <v>1.4065934065934066E-2</v>
      </c>
      <c r="O125" s="189">
        <f>J125/F125</f>
        <v>3.5991162884113276E-2</v>
      </c>
      <c r="P125" s="189">
        <f>K125/G125</f>
        <v>2.9330135343498372E-2</v>
      </c>
      <c r="Q125" s="157">
        <f>((G125/D125)^(1/13)-1)</f>
        <v>2.8651231007372768E-2</v>
      </c>
      <c r="R125" s="157">
        <f>((K125/H125)^(1/13)-1)</f>
        <v>8.8473357249735152E-2</v>
      </c>
      <c r="S125" s="157">
        <f>G125/G$246</f>
        <v>7.7968048728360759E-2</v>
      </c>
      <c r="T125" s="157">
        <f>L125/L$246</f>
        <v>2.253711201079622E-2</v>
      </c>
      <c r="U125" s="186"/>
    </row>
    <row r="126" spans="1:30" s="51" customFormat="1" ht="12.75" customHeight="1">
      <c r="A126" s="44" t="s">
        <v>146</v>
      </c>
      <c r="B126" s="160"/>
      <c r="C126" s="160"/>
      <c r="D126" s="194">
        <v>15130</v>
      </c>
      <c r="E126" s="194">
        <v>21480</v>
      </c>
      <c r="F126" s="194">
        <v>23150</v>
      </c>
      <c r="G126" s="194">
        <v>27450</v>
      </c>
      <c r="H126" s="194">
        <v>1240</v>
      </c>
      <c r="I126" s="194">
        <v>1720</v>
      </c>
      <c r="J126" s="194">
        <v>1785</v>
      </c>
      <c r="K126" s="194">
        <v>2093</v>
      </c>
      <c r="L126" s="194">
        <v>2072</v>
      </c>
      <c r="M126" s="161">
        <f>H126/D126</f>
        <v>8.1956378056840709E-2</v>
      </c>
      <c r="N126" s="161">
        <f>I126/E126</f>
        <v>8.0074487895716945E-2</v>
      </c>
      <c r="O126" s="161">
        <f>J126/F126</f>
        <v>7.7105831533477318E-2</v>
      </c>
      <c r="P126" s="161">
        <f>K126/G126</f>
        <v>7.6247723132969028E-2</v>
      </c>
      <c r="Q126" s="161">
        <f>((G126/D126)^(1/13)-1)</f>
        <v>4.6888099850165066E-2</v>
      </c>
      <c r="R126" s="161">
        <f>((K126/H126)^(1/13)-1)</f>
        <v>4.1089994225422588E-2</v>
      </c>
      <c r="S126" s="161">
        <f>G126/G$246</f>
        <v>0.58666381705492632</v>
      </c>
      <c r="T126" s="161">
        <f>L126/L$246</f>
        <v>0.27962213225371119</v>
      </c>
      <c r="U126" s="195"/>
    </row>
    <row r="127" spans="1:30" ht="12.75" customHeight="1">
      <c r="A127" s="35" t="s">
        <v>147</v>
      </c>
      <c r="B127" s="156"/>
      <c r="C127" s="156"/>
      <c r="D127" s="108">
        <v>2750</v>
      </c>
      <c r="E127" s="108">
        <v>3240</v>
      </c>
      <c r="F127" s="108">
        <v>4490</v>
      </c>
      <c r="G127" s="108">
        <v>5720</v>
      </c>
      <c r="H127" s="108">
        <v>227</v>
      </c>
      <c r="I127" s="108">
        <v>301</v>
      </c>
      <c r="J127" s="108">
        <v>377</v>
      </c>
      <c r="K127" s="108">
        <v>496</v>
      </c>
      <c r="L127" s="108">
        <v>499</v>
      </c>
      <c r="M127" s="157">
        <f>H127/D127</f>
        <v>8.2545454545454547E-2</v>
      </c>
      <c r="N127" s="157">
        <f>I127/E127</f>
        <v>9.2901234567901239E-2</v>
      </c>
      <c r="O127" s="157">
        <f>J127/F127</f>
        <v>8.3964365256124718E-2</v>
      </c>
      <c r="P127" s="157">
        <f>K127/G127</f>
        <v>8.6713286713286708E-2</v>
      </c>
      <c r="Q127" s="157">
        <f>((G127/D127)^(1/13)-1)</f>
        <v>5.7953087614583065E-2</v>
      </c>
      <c r="R127" s="157">
        <f>((K127/H127)^(1/13)-1)</f>
        <v>6.1969358685677545E-2</v>
      </c>
      <c r="S127" s="157">
        <f>G127/G$246</f>
        <v>0.1222483436631759</v>
      </c>
      <c r="T127" s="157">
        <f>L127/L$246</f>
        <v>6.7341430499325242E-2</v>
      </c>
      <c r="U127" s="186"/>
    </row>
    <row r="128" spans="1:30" ht="12.75" customHeight="1">
      <c r="A128" s="35" t="s">
        <v>148</v>
      </c>
      <c r="B128" s="156"/>
      <c r="C128" s="156"/>
      <c r="D128" s="108">
        <v>36130</v>
      </c>
      <c r="E128" s="108">
        <v>35410</v>
      </c>
      <c r="F128" s="108">
        <v>47430</v>
      </c>
      <c r="G128" s="188">
        <f>G$313*F128/F$313</f>
        <v>54440.063035432773</v>
      </c>
      <c r="H128" s="108">
        <v>1006</v>
      </c>
      <c r="I128" s="108">
        <v>632</v>
      </c>
      <c r="J128" s="108">
        <v>816</v>
      </c>
      <c r="K128" s="108">
        <v>932</v>
      </c>
      <c r="L128" s="108">
        <v>1498</v>
      </c>
      <c r="M128" s="157">
        <f>H128/D128</f>
        <v>2.7843897038472183E-2</v>
      </c>
      <c r="N128" s="157">
        <f>I128/E128</f>
        <v>1.7848065518215193E-2</v>
      </c>
      <c r="O128" s="157">
        <f>J128/F128</f>
        <v>1.7204301075268817E-2</v>
      </c>
      <c r="P128" s="157">
        <f>K128/G128</f>
        <v>1.7119745056015087E-2</v>
      </c>
      <c r="Q128" s="157">
        <f>((G128/D128)^(1/13)-1)</f>
        <v>3.2039226171553858E-2</v>
      </c>
      <c r="R128" s="157">
        <f>((K128/H128)^(1/13)-1)</f>
        <v>-5.8600346210551102E-3</v>
      </c>
      <c r="S128" s="157">
        <f>G128/G$246</f>
        <v>1.163497820804291</v>
      </c>
      <c r="T128" s="157">
        <f>L128/L$246</f>
        <v>0.20215924426450743</v>
      </c>
      <c r="U128" s="186"/>
    </row>
    <row r="129" spans="1:30" ht="12.75" customHeight="1">
      <c r="A129" s="35" t="s">
        <v>149</v>
      </c>
      <c r="B129" s="156"/>
      <c r="C129" s="156"/>
      <c r="D129" s="108">
        <v>7310</v>
      </c>
      <c r="E129" s="108">
        <v>7710</v>
      </c>
      <c r="F129" s="108">
        <v>9450</v>
      </c>
      <c r="G129" s="108">
        <v>11750</v>
      </c>
      <c r="H129" s="108">
        <v>737</v>
      </c>
      <c r="I129" s="108">
        <v>794</v>
      </c>
      <c r="J129" s="108">
        <v>800</v>
      </c>
      <c r="K129" s="108">
        <v>1009</v>
      </c>
      <c r="L129" s="108">
        <v>1054</v>
      </c>
      <c r="M129" s="157">
        <f>H129/D129</f>
        <v>0.10082079343365254</v>
      </c>
      <c r="N129" s="157">
        <f>I129/E129</f>
        <v>0.10298313878080415</v>
      </c>
      <c r="O129" s="157">
        <f>J129/F129</f>
        <v>8.4656084656084651E-2</v>
      </c>
      <c r="P129" s="157">
        <f>K129/G129</f>
        <v>8.5872340425531921E-2</v>
      </c>
      <c r="Q129" s="157">
        <f>((G129/D129)^(1/13)-1)</f>
        <v>3.7183077498610384E-2</v>
      </c>
      <c r="R129" s="157">
        <f>((K129/H129)^(1/13)-1)</f>
        <v>2.445793135572738E-2</v>
      </c>
      <c r="S129" s="157">
        <f>G129/G$246</f>
        <v>0.25112203462278265</v>
      </c>
      <c r="T129" s="157">
        <f>L129/L$246</f>
        <v>0.14224021592442646</v>
      </c>
      <c r="U129" s="186"/>
    </row>
    <row r="130" spans="1:30" ht="12.75" customHeight="1">
      <c r="A130" s="35" t="s">
        <v>150</v>
      </c>
      <c r="B130" s="185"/>
      <c r="C130" s="185"/>
      <c r="D130" s="188">
        <f>D$313</f>
        <v>7042.6828888997043</v>
      </c>
      <c r="E130" s="188">
        <f>E313</f>
        <v>9274.3298531590517</v>
      </c>
      <c r="F130" s="188">
        <f>F313</f>
        <v>10855.300561897746</v>
      </c>
      <c r="G130" s="188">
        <f>G$313</f>
        <v>12459.693165892517</v>
      </c>
      <c r="H130" s="188">
        <f>D130*M130</f>
        <v>276.84618147366814</v>
      </c>
      <c r="I130" s="188">
        <f>E130*N130</f>
        <v>451.19526982180372</v>
      </c>
      <c r="J130" s="188">
        <f>F130*O130</f>
        <v>512.4528561865817</v>
      </c>
      <c r="K130" s="188">
        <f>G130*P130</f>
        <v>585.05647224087522</v>
      </c>
      <c r="L130" s="188">
        <f>L313*K130/K313</f>
        <v>716.06442536184568</v>
      </c>
      <c r="M130" s="189">
        <f>M313</f>
        <v>3.9309761044334132E-2</v>
      </c>
      <c r="N130" s="189">
        <f>N313</f>
        <v>4.8649905380291833E-2</v>
      </c>
      <c r="O130" s="189">
        <f>O313</f>
        <v>4.7207615603505095E-2</v>
      </c>
      <c r="P130" s="189">
        <f>P313</f>
        <v>4.6955929367700946E-2</v>
      </c>
      <c r="Q130" s="157">
        <f>((G130/D130)^(1/13)-1)</f>
        <v>4.486256640680053E-2</v>
      </c>
      <c r="R130" s="157">
        <f>((K130/H130)^(1/13)-1)</f>
        <v>5.9246079893112702E-2</v>
      </c>
      <c r="S130" s="157">
        <f>G130/G$246</f>
        <v>0.26628965945485183</v>
      </c>
      <c r="T130" s="157">
        <f>L130/L$246</f>
        <v>9.6634875217523036E-2</v>
      </c>
      <c r="U130" s="186"/>
    </row>
    <row r="131" spans="1:30" ht="12.75" customHeight="1">
      <c r="A131" s="35" t="s">
        <v>151</v>
      </c>
      <c r="B131" s="156"/>
      <c r="C131" s="156"/>
      <c r="D131" s="108">
        <v>13160</v>
      </c>
      <c r="E131" s="108">
        <v>15100</v>
      </c>
      <c r="F131" s="108">
        <v>18920</v>
      </c>
      <c r="G131" s="188">
        <f>G$313*F131/F$313</f>
        <v>21716.33971390234</v>
      </c>
      <c r="H131" s="108">
        <v>483</v>
      </c>
      <c r="I131" s="108">
        <v>619</v>
      </c>
      <c r="J131" s="108">
        <v>634</v>
      </c>
      <c r="K131" s="108">
        <v>593</v>
      </c>
      <c r="L131" s="108">
        <v>787</v>
      </c>
      <c r="M131" s="157">
        <f>H131/D131</f>
        <v>3.6702127659574466E-2</v>
      </c>
      <c r="N131" s="157">
        <f>I131/E131</f>
        <v>4.0993377483443706E-2</v>
      </c>
      <c r="O131" s="157">
        <f>J131/F131</f>
        <v>3.3509513742071881E-2</v>
      </c>
      <c r="P131" s="189">
        <f>K131/G131</f>
        <v>2.7306627535411687E-2</v>
      </c>
      <c r="Q131" s="157">
        <f>((G131/D131)^(1/13)-1)</f>
        <v>3.9281349413094357E-2</v>
      </c>
      <c r="R131" s="157">
        <f>((K131/H131)^(1/13)-1)</f>
        <v>1.5908111356634835E-2</v>
      </c>
      <c r="S131" s="157">
        <f>G131/G$246</f>
        <v>0.464123524554442</v>
      </c>
      <c r="T131" s="157">
        <f>L131/L$246</f>
        <v>0.10620782726045884</v>
      </c>
      <c r="U131" s="186"/>
    </row>
    <row r="132" spans="1:30" ht="12.75" customHeight="1">
      <c r="A132" s="35" t="s">
        <v>152</v>
      </c>
      <c r="B132" s="156"/>
      <c r="C132" s="156"/>
      <c r="D132" s="188">
        <f>D$134*$E$338/$E$339</f>
        <v>100686.25</v>
      </c>
      <c r="E132" s="188">
        <f>E$134*$E$338/$E$339</f>
        <v>101981.25</v>
      </c>
      <c r="F132" s="188">
        <f>F$134*$E$338/$E$339</f>
        <v>123996.25</v>
      </c>
      <c r="G132" s="188">
        <f>G$134*$E$338/$E$339</f>
        <v>145363.75</v>
      </c>
      <c r="H132" s="108">
        <v>1487</v>
      </c>
      <c r="I132" s="108">
        <v>1453</v>
      </c>
      <c r="J132" s="108">
        <v>2390</v>
      </c>
      <c r="K132" s="108">
        <v>1689</v>
      </c>
      <c r="L132" s="108">
        <v>2090</v>
      </c>
      <c r="M132" s="189">
        <f>H132/D132</f>
        <v>1.4768650138425057E-2</v>
      </c>
      <c r="N132" s="189">
        <f>I132/E132</f>
        <v>1.4247717104859963E-2</v>
      </c>
      <c r="O132" s="189">
        <f>J132/F132</f>
        <v>1.9274776454933112E-2</v>
      </c>
      <c r="P132" s="189">
        <f>K132/G132</f>
        <v>1.1619127877479771E-2</v>
      </c>
      <c r="Q132" s="157">
        <f>((G132/D132)^(1/13)-1)</f>
        <v>2.8651231007372768E-2</v>
      </c>
      <c r="R132" s="157">
        <f>((K132/H132)^(1/13)-1)</f>
        <v>9.846310613623066E-3</v>
      </c>
      <c r="S132" s="157">
        <f>G132/G$246</f>
        <v>3.1067268647146826</v>
      </c>
      <c r="T132" s="157">
        <f>L132/L$246</f>
        <v>0.28205128205128205</v>
      </c>
      <c r="U132" s="186"/>
    </row>
    <row r="133" spans="1:30" ht="12.75" customHeight="1">
      <c r="A133" s="35" t="s">
        <v>153</v>
      </c>
      <c r="B133" s="156"/>
      <c r="C133" s="156"/>
      <c r="D133" s="108">
        <v>16310</v>
      </c>
      <c r="E133" s="108">
        <v>17500</v>
      </c>
      <c r="F133" s="108">
        <v>21610</v>
      </c>
      <c r="G133" s="108">
        <v>24500</v>
      </c>
      <c r="H133" s="108">
        <v>467</v>
      </c>
      <c r="I133" s="108">
        <v>726</v>
      </c>
      <c r="J133" s="108">
        <v>737</v>
      </c>
      <c r="K133" s="108">
        <v>831</v>
      </c>
      <c r="L133" s="108">
        <v>1150</v>
      </c>
      <c r="M133" s="157">
        <f>H133/D133</f>
        <v>2.863274064990803E-2</v>
      </c>
      <c r="N133" s="157">
        <f>I133/E133</f>
        <v>4.1485714285714285E-2</v>
      </c>
      <c r="O133" s="157">
        <f>J133/F133</f>
        <v>3.4104581212401668E-2</v>
      </c>
      <c r="P133" s="157">
        <f>K133/G133</f>
        <v>3.3918367346938774E-2</v>
      </c>
      <c r="Q133" s="157">
        <f>((G133/D133)^(1/13)-1)</f>
        <v>3.1794575377222634E-2</v>
      </c>
      <c r="R133" s="157">
        <f>((K133/H133)^(1/13)-1)</f>
        <v>4.5328103264395292E-2</v>
      </c>
      <c r="S133" s="157">
        <f>G133/G$246</f>
        <v>0.52361615729856803</v>
      </c>
      <c r="T133" s="157">
        <f>L133/L$246</f>
        <v>0.15519568151147098</v>
      </c>
      <c r="U133" s="186"/>
    </row>
    <row r="134" spans="1:30" ht="12.75" customHeight="1">
      <c r="A134" s="35" t="s">
        <v>154</v>
      </c>
      <c r="B134" s="156"/>
      <c r="C134" s="156"/>
      <c r="D134" s="108">
        <v>3110</v>
      </c>
      <c r="E134" s="108">
        <v>3150</v>
      </c>
      <c r="F134" s="108">
        <v>3830</v>
      </c>
      <c r="G134" s="108">
        <v>4490</v>
      </c>
      <c r="H134" s="108">
        <v>166</v>
      </c>
      <c r="I134" s="108">
        <v>156</v>
      </c>
      <c r="J134" s="108">
        <v>164</v>
      </c>
      <c r="K134" s="108">
        <v>123</v>
      </c>
      <c r="L134" s="108">
        <v>138</v>
      </c>
      <c r="M134" s="157">
        <f>H134/D134</f>
        <v>5.337620578778135E-2</v>
      </c>
      <c r="N134" s="157">
        <f>I134/E134</f>
        <v>4.9523809523809526E-2</v>
      </c>
      <c r="O134" s="157">
        <f>J134/F134</f>
        <v>4.2819843342036555E-2</v>
      </c>
      <c r="P134" s="157">
        <f>K134/G134</f>
        <v>2.7394209354120267E-2</v>
      </c>
      <c r="Q134" s="157">
        <f>((G134/D134)^(1/13)-1)</f>
        <v>2.8651231007372768E-2</v>
      </c>
      <c r="R134" s="157">
        <f>((K134/H134)^(1/13)-1)</f>
        <v>-2.2797911661455283E-2</v>
      </c>
      <c r="S134" s="157">
        <f>G134/G$246</f>
        <v>9.5960675357982472E-2</v>
      </c>
      <c r="T134" s="157">
        <f>L134/L$246</f>
        <v>1.862348178137652E-2</v>
      </c>
      <c r="U134" s="186"/>
    </row>
    <row r="135" spans="1:30" s="51" customFormat="1" ht="12.75" customHeight="1">
      <c r="A135" s="44" t="s">
        <v>155</v>
      </c>
      <c r="B135" s="160"/>
      <c r="C135" s="160"/>
      <c r="D135" s="194">
        <v>5080</v>
      </c>
      <c r="E135" s="194">
        <v>8730</v>
      </c>
      <c r="F135" s="194">
        <v>10850</v>
      </c>
      <c r="G135" s="194">
        <v>13420</v>
      </c>
      <c r="H135" s="194">
        <v>172</v>
      </c>
      <c r="I135" s="194">
        <v>454</v>
      </c>
      <c r="J135" s="194">
        <v>621</v>
      </c>
      <c r="K135" s="194">
        <v>845</v>
      </c>
      <c r="L135" s="194">
        <v>965</v>
      </c>
      <c r="M135" s="161">
        <f>H135/D135</f>
        <v>3.3858267716535433E-2</v>
      </c>
      <c r="N135" s="161">
        <f>I135/E135</f>
        <v>5.2004581901489121E-2</v>
      </c>
      <c r="O135" s="161">
        <f>J135/F135</f>
        <v>5.7235023041474653E-2</v>
      </c>
      <c r="P135" s="161">
        <f>K135/G135</f>
        <v>6.2965722801788374E-2</v>
      </c>
      <c r="Q135" s="161">
        <f>((G135/D135)^(1/13)-1)</f>
        <v>7.7588591631117865E-2</v>
      </c>
      <c r="R135" s="161">
        <f>((K135/H135)^(1/13)-1)</f>
        <v>0.13026192307363438</v>
      </c>
      <c r="S135" s="161">
        <f>G135/G$246</f>
        <v>0.28681342167129731</v>
      </c>
      <c r="T135" s="161">
        <f>L135/L$246</f>
        <v>0.13022941970310392</v>
      </c>
      <c r="U135" s="195"/>
    </row>
    <row r="136" spans="1:30" ht="12.75" customHeight="1">
      <c r="A136" s="35" t="s">
        <v>156</v>
      </c>
      <c r="B136" s="156"/>
      <c r="C136" s="156"/>
      <c r="D136" s="108">
        <v>40380</v>
      </c>
      <c r="E136" s="108">
        <v>41610</v>
      </c>
      <c r="F136" s="188">
        <f>F$313*E136/E$313</f>
        <v>48703.147670201688</v>
      </c>
      <c r="G136" s="188">
        <f>G$313*F136/F$313</f>
        <v>55901.379489558734</v>
      </c>
      <c r="H136" s="108">
        <v>920</v>
      </c>
      <c r="I136" s="108">
        <v>805</v>
      </c>
      <c r="J136" s="108">
        <v>811</v>
      </c>
      <c r="K136" s="108">
        <v>868</v>
      </c>
      <c r="L136" s="108">
        <v>1756</v>
      </c>
      <c r="M136" s="157">
        <f>H136/D136</f>
        <v>2.2783556215948488E-2</v>
      </c>
      <c r="N136" s="157">
        <f>I136/E136</f>
        <v>1.9346310982936793E-2</v>
      </c>
      <c r="O136" s="189">
        <f>J136/F136</f>
        <v>1.6651901135667224E-2</v>
      </c>
      <c r="P136" s="189">
        <f>K136/G136</f>
        <v>1.5527344905005879E-2</v>
      </c>
      <c r="Q136" s="157">
        <f>((G136/D136)^(1/13)-1)</f>
        <v>2.5335188880963866E-2</v>
      </c>
      <c r="R136" s="157">
        <f>((K136/H136)^(1/13)-1)</f>
        <v>-4.4655347469753082E-3</v>
      </c>
      <c r="S136" s="157">
        <f>G136/G$246</f>
        <v>1.1947292047351727</v>
      </c>
      <c r="T136" s="157">
        <f>L136/L$246</f>
        <v>0.2369770580296896</v>
      </c>
      <c r="U136" s="186"/>
      <c r="AC136" s="139"/>
      <c r="AD136" s="139"/>
    </row>
    <row r="137" spans="1:30" s="67" customFormat="1" ht="12.75" customHeight="1">
      <c r="A137" s="60" t="s">
        <v>157</v>
      </c>
      <c r="B137" s="164"/>
      <c r="C137" s="164"/>
      <c r="D137" s="173">
        <v>1310</v>
      </c>
      <c r="E137" s="173">
        <v>1710</v>
      </c>
      <c r="F137" s="173">
        <v>1990</v>
      </c>
      <c r="G137" s="173">
        <v>2220</v>
      </c>
      <c r="H137" s="173">
        <v>70</v>
      </c>
      <c r="I137" s="173">
        <v>85</v>
      </c>
      <c r="J137" s="173">
        <v>114</v>
      </c>
      <c r="K137" s="173">
        <v>137</v>
      </c>
      <c r="L137" s="173">
        <v>142</v>
      </c>
      <c r="M137" s="165">
        <f>H137/D137</f>
        <v>5.3435114503816793E-2</v>
      </c>
      <c r="N137" s="165">
        <f>I137/E137</f>
        <v>4.9707602339181284E-2</v>
      </c>
      <c r="O137" s="165">
        <f>J137/F137</f>
        <v>5.7286432160804021E-2</v>
      </c>
      <c r="P137" s="165">
        <f>K137/G137</f>
        <v>6.1711711711711713E-2</v>
      </c>
      <c r="Q137" s="165">
        <f>((G137/D137)^(1/13)-1)</f>
        <v>4.1409817721774322E-2</v>
      </c>
      <c r="R137" s="165">
        <f>((K137/H137)^(1/13)-1)</f>
        <v>5.3010015924828569E-2</v>
      </c>
      <c r="S137" s="165">
        <f>G137/G$246</f>
        <v>4.7446035477666168E-2</v>
      </c>
      <c r="T137" s="165">
        <f>L137/L$246</f>
        <v>1.9163292847503375E-2</v>
      </c>
      <c r="U137" s="181"/>
    </row>
    <row r="138" spans="1:30" ht="18" customHeight="1">
      <c r="A138" s="22" t="s">
        <v>158</v>
      </c>
      <c r="B138" s="154"/>
      <c r="C138" s="154"/>
      <c r="D138" s="190">
        <f>1000000*'Table 1.7 '!J141/'Table 1.7 '!E141</f>
        <v>13497.666211105932</v>
      </c>
      <c r="E138" s="190">
        <f>1000000*'Table 1.7 '!K141/'Table 1.7 '!F141</f>
        <v>17008.608089667538</v>
      </c>
      <c r="F138" s="190">
        <f>1000000*'Table 1.7 '!L141/'Table 1.7 '!G141</f>
        <v>21708.451878856064</v>
      </c>
      <c r="G138" s="190">
        <f>1000000*'Table 1.7 '!M141/'Table 1.7 '!H141</f>
        <v>25304.817339846824</v>
      </c>
      <c r="H138" s="190">
        <f>1000000*'Table 1.7 '!N141/'Table 1.7 '!E141</f>
        <v>1080.3517624754461</v>
      </c>
      <c r="I138" s="190">
        <f>1000000*'Table 1.7 '!O141/'Table 1.7 '!F141</f>
        <v>1378.4612382842049</v>
      </c>
      <c r="J138" s="190">
        <f>1000000*'Table 1.7 '!P141/'Table 1.7 '!G141</f>
        <v>1910.3663563108964</v>
      </c>
      <c r="K138" s="190">
        <f>1000000*'Table 1.7 '!Q141/'Table 1.7 '!H141</f>
        <v>2356.4212663568533</v>
      </c>
      <c r="L138" s="190">
        <f>1000000*'Table 1.7 '!R141/'Table 1.7 '!I141</f>
        <v>2493.226199302926</v>
      </c>
      <c r="M138" s="155">
        <f>H138/D138</f>
        <v>8.0039893236249132E-2</v>
      </c>
      <c r="N138" s="155">
        <f>I138/E138</f>
        <v>8.104491743340235E-2</v>
      </c>
      <c r="O138" s="155">
        <f>J138/F138</f>
        <v>8.8001040653275922E-2</v>
      </c>
      <c r="P138" s="155">
        <f>K138/G138</f>
        <v>9.3121449355267991E-2</v>
      </c>
      <c r="Q138" s="155">
        <f>((G138/D138)^(1/13)-1)</f>
        <v>4.9532115629564721E-2</v>
      </c>
      <c r="R138" s="155">
        <f>((K138/H138)^(1/13)-1)</f>
        <v>6.1824895931094304E-2</v>
      </c>
      <c r="S138" s="155">
        <f>G138/G$246</f>
        <v>0.54081678435235792</v>
      </c>
      <c r="T138" s="155">
        <f>L138/L$246</f>
        <v>0.33646777318528015</v>
      </c>
      <c r="U138" s="186"/>
    </row>
    <row r="139" spans="1:30" s="28" customFormat="1" ht="15" customHeight="1">
      <c r="A139" s="86" t="s">
        <v>159</v>
      </c>
      <c r="B139" s="154"/>
      <c r="C139" s="154"/>
      <c r="D139" s="26">
        <f>1000000*'Table 1.7 '!J142/'Table 1.7 '!E142</f>
        <v>5991.360509406355</v>
      </c>
      <c r="E139" s="26">
        <f>1000000*'Table 1.7 '!K142/'Table 1.7 '!F142</f>
        <v>7261.2496055033525</v>
      </c>
      <c r="F139" s="26">
        <f>1000000*'Table 1.7 '!L142/'Table 1.7 '!G142</f>
        <v>10858.653598295135</v>
      </c>
      <c r="G139" s="26">
        <f>1000000*'Table 1.7 '!M142/'Table 1.7 '!H142</f>
        <v>14286.739132159442</v>
      </c>
      <c r="H139" s="26">
        <f>1000000*'Table 1.7 '!N142/'Table 1.7 '!E142</f>
        <v>321.55033105717331</v>
      </c>
      <c r="I139" s="26">
        <f>1000000*'Table 1.7 '!O142/'Table 1.7 '!F142</f>
        <v>398.47631069904367</v>
      </c>
      <c r="J139" s="26">
        <f>1000000*'Table 1.7 '!P142/'Table 1.7 '!G142</f>
        <v>666.5913561769238</v>
      </c>
      <c r="K139" s="26">
        <f>1000000*'Table 1.7 '!Q142/'Table 1.7 '!H142</f>
        <v>917.1176203426927</v>
      </c>
      <c r="L139" s="26">
        <f>1000000*'Table 1.7 '!R142/'Table 1.7 '!I142</f>
        <v>1006.5480895595582</v>
      </c>
      <c r="M139" s="155">
        <f>H139/D139</f>
        <v>5.3669000647239243E-2</v>
      </c>
      <c r="N139" s="155">
        <f>I139/E139</f>
        <v>5.4877098619091076E-2</v>
      </c>
      <c r="O139" s="155">
        <f>J139/F139</f>
        <v>6.1388030306223425E-2</v>
      </c>
      <c r="P139" s="155">
        <f>K139/G139</f>
        <v>6.4193628221170598E-2</v>
      </c>
      <c r="Q139" s="155">
        <f>((G139/D139)^(1/13)-1)</f>
        <v>6.9132074111932118E-2</v>
      </c>
      <c r="R139" s="155">
        <f>((K139/H139)^(1/13)-1)</f>
        <v>8.3960718979545712E-2</v>
      </c>
      <c r="S139" s="155">
        <f>G139/G$246</f>
        <v>0.30533744672279212</v>
      </c>
      <c r="T139" s="155">
        <f>L139/L$246</f>
        <v>0.13583644933327371</v>
      </c>
      <c r="U139" s="27"/>
    </row>
    <row r="140" spans="1:30" s="59" customFormat="1" ht="12.75" customHeight="1">
      <c r="A140" s="52" t="s">
        <v>160</v>
      </c>
      <c r="B140" s="162"/>
      <c r="C140" s="162"/>
      <c r="D140" s="196">
        <v>3410</v>
      </c>
      <c r="E140" s="196">
        <v>5120</v>
      </c>
      <c r="F140" s="196">
        <v>8540</v>
      </c>
      <c r="G140" s="196">
        <v>12120</v>
      </c>
      <c r="H140" s="196">
        <v>230</v>
      </c>
      <c r="I140" s="196">
        <v>323</v>
      </c>
      <c r="J140" s="196">
        <v>579</v>
      </c>
      <c r="K140" s="196">
        <v>688</v>
      </c>
      <c r="L140" s="196">
        <v>730</v>
      </c>
      <c r="M140" s="163">
        <f>H140/D140</f>
        <v>6.7448680351906154E-2</v>
      </c>
      <c r="N140" s="163">
        <f>I140/E140</f>
        <v>6.3085937499999994E-2</v>
      </c>
      <c r="O140" s="163">
        <f>J140/F140</f>
        <v>6.7798594847775173E-2</v>
      </c>
      <c r="P140" s="163">
        <f>K140/G140</f>
        <v>5.6765676567656763E-2</v>
      </c>
      <c r="Q140" s="163">
        <f>((G140/D140)^(1/13)-1)</f>
        <v>0.10246611314286058</v>
      </c>
      <c r="R140" s="163">
        <f>((K140/H140)^(1/13)-1)</f>
        <v>8.7939291241181605E-2</v>
      </c>
      <c r="S140" s="163">
        <f>G140/G$246</f>
        <v>0.25902970720239366</v>
      </c>
      <c r="T140" s="163">
        <f>L140/L$246</f>
        <v>9.8515519568151147E-2</v>
      </c>
      <c r="U140" s="197"/>
    </row>
    <row r="141" spans="1:30" s="59" customFormat="1" ht="12.75" customHeight="1">
      <c r="A141" s="52" t="s">
        <v>161</v>
      </c>
      <c r="B141" s="162"/>
      <c r="C141" s="162"/>
      <c r="D141" s="196">
        <v>5450</v>
      </c>
      <c r="E141" s="196">
        <v>6180</v>
      </c>
      <c r="F141" s="196">
        <v>8690</v>
      </c>
      <c r="G141" s="196">
        <v>11370</v>
      </c>
      <c r="H141" s="196">
        <v>285</v>
      </c>
      <c r="I141" s="196">
        <v>373</v>
      </c>
      <c r="J141" s="196">
        <v>719</v>
      </c>
      <c r="K141" s="196">
        <v>853</v>
      </c>
      <c r="L141" s="196">
        <v>858</v>
      </c>
      <c r="M141" s="163">
        <f>H141/D141</f>
        <v>5.2293577981651379E-2</v>
      </c>
      <c r="N141" s="163">
        <f>I141/E141</f>
        <v>6.0355987055016179E-2</v>
      </c>
      <c r="O141" s="163">
        <f>J141/F141</f>
        <v>8.2738780207134641E-2</v>
      </c>
      <c r="P141" s="163">
        <f>K141/G141</f>
        <v>7.5021987686895344E-2</v>
      </c>
      <c r="Q141" s="163">
        <f>((G141/D141)^(1/13)-1)</f>
        <v>5.8196835965946159E-2</v>
      </c>
      <c r="R141" s="163">
        <f>((K141/H141)^(1/13)-1)</f>
        <v>8.7986227478838774E-2</v>
      </c>
      <c r="S141" s="163">
        <f>G141/G$246</f>
        <v>0.24300064116264158</v>
      </c>
      <c r="T141" s="163">
        <f>L141/L$246</f>
        <v>0.11578947368421053</v>
      </c>
      <c r="U141" s="197"/>
    </row>
    <row r="142" spans="1:30" s="51" customFormat="1" ht="12.75" customHeight="1">
      <c r="A142" s="44" t="s">
        <v>162</v>
      </c>
      <c r="B142" s="160"/>
      <c r="C142" s="160"/>
      <c r="D142" s="194">
        <v>12790</v>
      </c>
      <c r="E142" s="194">
        <v>14650</v>
      </c>
      <c r="F142" s="194">
        <v>19450</v>
      </c>
      <c r="G142" s="194">
        <v>22890</v>
      </c>
      <c r="H142" s="194">
        <v>898</v>
      </c>
      <c r="I142" s="194">
        <v>982</v>
      </c>
      <c r="J142" s="194">
        <v>1472</v>
      </c>
      <c r="K142" s="194">
        <v>90</v>
      </c>
      <c r="L142" s="194">
        <v>1924</v>
      </c>
      <c r="M142" s="161">
        <f>H142/D142</f>
        <v>7.0211102423768573E-2</v>
      </c>
      <c r="N142" s="161">
        <f>I142/E142</f>
        <v>6.7030716723549488E-2</v>
      </c>
      <c r="O142" s="161">
        <f>J142/F142</f>
        <v>7.5681233933161951E-2</v>
      </c>
      <c r="P142" s="161">
        <f>K142/G142</f>
        <v>3.9318479685452159E-3</v>
      </c>
      <c r="Q142" s="161">
        <f>((G142/D142)^(1/13)-1)</f>
        <v>4.5789434443697985E-2</v>
      </c>
      <c r="R142" s="161">
        <f>((K142/H142)^(1/13)-1)</f>
        <v>-0.16217899556690507</v>
      </c>
      <c r="S142" s="161">
        <f>G142/G$246</f>
        <v>0.4892070955332336</v>
      </c>
      <c r="T142" s="161">
        <f>L142/L$246</f>
        <v>0.25964912280701752</v>
      </c>
      <c r="U142" s="195"/>
    </row>
    <row r="143" spans="1:30" s="51" customFormat="1" ht="12.75" customHeight="1">
      <c r="A143" s="44" t="s">
        <v>163</v>
      </c>
      <c r="B143" s="160"/>
      <c r="C143" s="160"/>
      <c r="D143" s="194">
        <v>8480</v>
      </c>
      <c r="E143" s="194">
        <v>11740</v>
      </c>
      <c r="F143" s="194">
        <v>16060</v>
      </c>
      <c r="G143" s="194">
        <v>18210</v>
      </c>
      <c r="H143" s="194">
        <v>659</v>
      </c>
      <c r="I143" s="194">
        <v>854</v>
      </c>
      <c r="J143" s="194">
        <v>1413</v>
      </c>
      <c r="K143" s="194">
        <v>1506</v>
      </c>
      <c r="L143" s="194">
        <v>1453</v>
      </c>
      <c r="M143" s="161">
        <f>H143/D143</f>
        <v>7.77122641509434E-2</v>
      </c>
      <c r="N143" s="161">
        <f>I143/E143</f>
        <v>7.2742759795570697E-2</v>
      </c>
      <c r="O143" s="161">
        <f>J143/F143</f>
        <v>8.7982565379825656E-2</v>
      </c>
      <c r="P143" s="161">
        <f>K143/G143</f>
        <v>8.2701812191103785E-2</v>
      </c>
      <c r="Q143" s="161">
        <f>((G143/D143)^(1/13)-1)</f>
        <v>6.0551721735432329E-2</v>
      </c>
      <c r="R143" s="161">
        <f>((K143/H143)^(1/13)-1)</f>
        <v>6.5640543031937781E-2</v>
      </c>
      <c r="S143" s="161">
        <f>G143/G$246</f>
        <v>0.3891857234451806</v>
      </c>
      <c r="T143" s="161">
        <f>L143/L$246</f>
        <v>0.1960863697705803</v>
      </c>
      <c r="U143" s="195"/>
    </row>
    <row r="144" spans="1:30" s="51" customFormat="1" ht="12.75" customHeight="1">
      <c r="A144" s="44" t="s">
        <v>164</v>
      </c>
      <c r="B144" s="160"/>
      <c r="C144" s="160"/>
      <c r="D144" s="194">
        <v>7320</v>
      </c>
      <c r="E144" s="194">
        <v>10470</v>
      </c>
      <c r="F144" s="194">
        <v>13480</v>
      </c>
      <c r="G144" s="194">
        <v>16710</v>
      </c>
      <c r="H144" s="194">
        <v>406</v>
      </c>
      <c r="I144" s="194">
        <v>584</v>
      </c>
      <c r="J144" s="194">
        <v>857</v>
      </c>
      <c r="K144" s="194">
        <v>1271</v>
      </c>
      <c r="L144" s="194">
        <v>1359</v>
      </c>
      <c r="M144" s="161">
        <f>H144/D144</f>
        <v>5.5464480874316942E-2</v>
      </c>
      <c r="N144" s="161">
        <f>I144/E144</f>
        <v>5.5778414517669531E-2</v>
      </c>
      <c r="O144" s="161">
        <f>J144/F144</f>
        <v>6.3575667655786344E-2</v>
      </c>
      <c r="P144" s="161">
        <f>K144/G144</f>
        <v>7.6062238180730102E-2</v>
      </c>
      <c r="Q144" s="161">
        <f>((G144/D144)^(1/13)-1)</f>
        <v>6.5551044524629232E-2</v>
      </c>
      <c r="R144" s="161">
        <f>((K144/H144)^(1/13)-1)</f>
        <v>9.1753463171012184E-2</v>
      </c>
      <c r="S144" s="161">
        <f>G144/G$246</f>
        <v>0.3571275913656764</v>
      </c>
      <c r="T144" s="161">
        <f>L144/L$246</f>
        <v>0.18340080971659919</v>
      </c>
      <c r="U144" s="195"/>
    </row>
    <row r="145" spans="1:21" s="59" customFormat="1" ht="12.75" customHeight="1">
      <c r="A145" s="52" t="s">
        <v>165</v>
      </c>
      <c r="B145" s="162"/>
      <c r="C145" s="162"/>
      <c r="D145" s="196">
        <v>1360</v>
      </c>
      <c r="E145" s="196">
        <v>1490</v>
      </c>
      <c r="F145" s="196">
        <v>2650</v>
      </c>
      <c r="G145" s="196">
        <v>3270</v>
      </c>
      <c r="H145" s="196">
        <v>106</v>
      </c>
      <c r="I145" s="196">
        <v>89</v>
      </c>
      <c r="J145" s="196">
        <v>198</v>
      </c>
      <c r="K145" s="196">
        <v>320</v>
      </c>
      <c r="L145" s="196">
        <v>341</v>
      </c>
      <c r="M145" s="163">
        <f>H145/D145</f>
        <v>7.7941176470588236E-2</v>
      </c>
      <c r="N145" s="163">
        <f>I145/E145</f>
        <v>5.9731543624161075E-2</v>
      </c>
      <c r="O145" s="163">
        <f>J145/F145</f>
        <v>7.4716981132075477E-2</v>
      </c>
      <c r="P145" s="163">
        <f>K145/G145</f>
        <v>9.7859327217125383E-2</v>
      </c>
      <c r="Q145" s="163">
        <f>((G145/D145)^(1/13)-1)</f>
        <v>6.9814235731248786E-2</v>
      </c>
      <c r="R145" s="163">
        <f>((K145/H145)^(1/13)-1)</f>
        <v>8.8707176308348235E-2</v>
      </c>
      <c r="S145" s="163">
        <f>G145/G$246</f>
        <v>6.9886727933319084E-2</v>
      </c>
      <c r="T145" s="163">
        <f>L145/L$246</f>
        <v>4.6018893387314443E-2</v>
      </c>
      <c r="U145" s="197"/>
    </row>
    <row r="146" spans="1:21" s="59" customFormat="1" ht="12.75" customHeight="1">
      <c r="A146" s="52" t="s">
        <v>166</v>
      </c>
      <c r="B146" s="162"/>
      <c r="C146" s="162"/>
      <c r="D146" s="196">
        <v>5410</v>
      </c>
      <c r="E146" s="196">
        <v>5780</v>
      </c>
      <c r="F146" s="196">
        <v>8710</v>
      </c>
      <c r="G146" s="196">
        <v>13380</v>
      </c>
      <c r="H146" s="196">
        <v>195</v>
      </c>
      <c r="I146" s="196">
        <v>297</v>
      </c>
      <c r="J146" s="196">
        <v>517</v>
      </c>
      <c r="K146" s="196">
        <v>840</v>
      </c>
      <c r="L146" s="196">
        <v>773</v>
      </c>
      <c r="M146" s="163">
        <f>H146/D146</f>
        <v>3.6044362292051754E-2</v>
      </c>
      <c r="N146" s="163">
        <f>I146/E146</f>
        <v>5.1384083044982702E-2</v>
      </c>
      <c r="O146" s="163">
        <f>J146/F146</f>
        <v>5.9357060849598166E-2</v>
      </c>
      <c r="P146" s="163">
        <f>K146/G146</f>
        <v>6.2780269058295965E-2</v>
      </c>
      <c r="Q146" s="163">
        <f>((G146/D146)^(1/13)-1)</f>
        <v>7.2137979188503509E-2</v>
      </c>
      <c r="R146" s="163">
        <f>((K146/H146)^(1/13)-1)</f>
        <v>0.11889169912373254</v>
      </c>
      <c r="S146" s="163">
        <f>G146/G$246</f>
        <v>0.28595853814917715</v>
      </c>
      <c r="T146" s="163">
        <f>L146/L$246</f>
        <v>0.10431848852901485</v>
      </c>
      <c r="U146" s="197"/>
    </row>
    <row r="147" spans="1:21" s="59" customFormat="1" ht="12.75" customHeight="1">
      <c r="A147" s="52" t="s">
        <v>167</v>
      </c>
      <c r="B147" s="162"/>
      <c r="C147" s="162"/>
      <c r="D147" s="196">
        <v>6340</v>
      </c>
      <c r="E147" s="196">
        <v>7420</v>
      </c>
      <c r="F147" s="196">
        <v>11570</v>
      </c>
      <c r="G147" s="196">
        <v>15460</v>
      </c>
      <c r="H147" s="196">
        <v>301</v>
      </c>
      <c r="I147" s="196">
        <v>369</v>
      </c>
      <c r="J147" s="196">
        <v>618</v>
      </c>
      <c r="K147" s="196">
        <v>985</v>
      </c>
      <c r="L147" s="196">
        <v>1038</v>
      </c>
      <c r="M147" s="163">
        <f>H147/D147</f>
        <v>4.747634069400631E-2</v>
      </c>
      <c r="N147" s="163">
        <f>I147/E147</f>
        <v>4.973045822102426E-2</v>
      </c>
      <c r="O147" s="163">
        <f>J147/F147</f>
        <v>5.3414001728608468E-2</v>
      </c>
      <c r="P147" s="163">
        <f>K147/G147</f>
        <v>6.3712807244501943E-2</v>
      </c>
      <c r="Q147" s="163">
        <f>((G147/D147)^(1/13)-1)</f>
        <v>7.0972894622915117E-2</v>
      </c>
      <c r="R147" s="163">
        <f>((K147/H147)^(1/13)-1)</f>
        <v>9.5482298188509507E-2</v>
      </c>
      <c r="S147" s="163">
        <f>G147/G$246</f>
        <v>0.33041248129942297</v>
      </c>
      <c r="T147" s="163">
        <f>L147/L$246</f>
        <v>0.14008097165991903</v>
      </c>
      <c r="U147" s="197"/>
    </row>
    <row r="148" spans="1:21" s="51" customFormat="1" ht="12.75" customHeight="1">
      <c r="A148" s="44" t="s">
        <v>168</v>
      </c>
      <c r="B148" s="160"/>
      <c r="C148" s="160"/>
      <c r="D148" s="194">
        <v>8300</v>
      </c>
      <c r="E148" s="194">
        <v>10810</v>
      </c>
      <c r="F148" s="194">
        <v>15500</v>
      </c>
      <c r="G148" s="194">
        <v>21460</v>
      </c>
      <c r="H148" s="194">
        <v>504</v>
      </c>
      <c r="I148" s="194">
        <v>724</v>
      </c>
      <c r="J148" s="194">
        <v>1139</v>
      </c>
      <c r="K148" s="194">
        <v>1849</v>
      </c>
      <c r="L148" s="194">
        <v>1898</v>
      </c>
      <c r="M148" s="161">
        <f>H148/D148</f>
        <v>6.0722891566265064E-2</v>
      </c>
      <c r="N148" s="161">
        <f>I148/E148</f>
        <v>6.6975023126734506E-2</v>
      </c>
      <c r="O148" s="161">
        <f>J148/F148</f>
        <v>7.3483870967741935E-2</v>
      </c>
      <c r="P148" s="161">
        <f>K148/G148</f>
        <v>8.6160298229263743E-2</v>
      </c>
      <c r="Q148" s="161">
        <f>((G148/D148)^(1/13)-1)</f>
        <v>7.580792795185487E-2</v>
      </c>
      <c r="R148" s="161">
        <f>((K148/H148)^(1/13)-1)</f>
        <v>0.10515595274436196</v>
      </c>
      <c r="S148" s="161">
        <f>G148/G$246</f>
        <v>0.45864500961743965</v>
      </c>
      <c r="T148" s="161">
        <f>L148/L$246</f>
        <v>0.256140350877193</v>
      </c>
      <c r="U148" s="195"/>
    </row>
    <row r="149" spans="1:21" s="59" customFormat="1" ht="12.75" customHeight="1">
      <c r="A149" s="52" t="s">
        <v>169</v>
      </c>
      <c r="B149" s="162"/>
      <c r="C149" s="162"/>
      <c r="D149" s="196">
        <v>3120</v>
      </c>
      <c r="E149" s="196">
        <v>3170</v>
      </c>
      <c r="F149" s="196">
        <v>5520</v>
      </c>
      <c r="G149" s="196">
        <v>7210</v>
      </c>
      <c r="H149" s="196">
        <v>213</v>
      </c>
      <c r="I149" s="196">
        <v>180</v>
      </c>
      <c r="J149" s="196">
        <v>387</v>
      </c>
      <c r="K149" s="196">
        <v>502</v>
      </c>
      <c r="L149" s="196">
        <v>445</v>
      </c>
      <c r="M149" s="163">
        <f>H149/D149</f>
        <v>6.8269230769230763E-2</v>
      </c>
      <c r="N149" s="163">
        <f>I149/E149</f>
        <v>5.6782334384858045E-2</v>
      </c>
      <c r="O149" s="163">
        <f>J149/F149</f>
        <v>7.0108695652173911E-2</v>
      </c>
      <c r="P149" s="163">
        <f>K149/G149</f>
        <v>6.9625520110957004E-2</v>
      </c>
      <c r="Q149" s="163">
        <f>((G149/D149)^(1/13)-1)</f>
        <v>6.6554686878251834E-2</v>
      </c>
      <c r="R149" s="163">
        <f>((K149/H149)^(1/13)-1)</f>
        <v>6.8169852368384909E-2</v>
      </c>
      <c r="S149" s="163">
        <f>G149/G$246</f>
        <v>0.15409275486215004</v>
      </c>
      <c r="T149" s="163">
        <f>L149/L$246</f>
        <v>6.0053981106612683E-2</v>
      </c>
      <c r="U149" s="197"/>
    </row>
    <row r="150" spans="1:21" s="28" customFormat="1" ht="15" customHeight="1">
      <c r="A150" s="86" t="s">
        <v>170</v>
      </c>
      <c r="B150" s="154"/>
      <c r="C150" s="154"/>
      <c r="D150" s="26">
        <f>1000000*'Table 1.7 '!J153/'Table 1.7 '!E153</f>
        <v>18772.552926395969</v>
      </c>
      <c r="E150" s="26">
        <f>1000000*'Table 1.7 '!K153/'Table 1.7 '!F153</f>
        <v>25333.669242367439</v>
      </c>
      <c r="F150" s="26">
        <f>1000000*'Table 1.7 '!L153/'Table 1.7 '!G153</f>
        <v>32255.47794314058</v>
      </c>
      <c r="G150" s="26">
        <f>1000000*'Table 1.7 '!M153/'Table 1.7 '!H153</f>
        <v>36146.177616548121</v>
      </c>
      <c r="H150" s="26">
        <f>1000000*'Table 1.7 '!N153/'Table 1.7 '!E153</f>
        <v>1370.0290922610986</v>
      </c>
      <c r="I150" s="26">
        <f>1000000*'Table 1.7 '!O153/'Table 1.7 '!F153</f>
        <v>1863.0812917114104</v>
      </c>
      <c r="J150" s="26">
        <f>1000000*'Table 1.7 '!P153/'Table 1.7 '!G153</f>
        <v>2686.166758190795</v>
      </c>
      <c r="K150" s="26">
        <f>1000000*'Table 1.7 '!Q153/'Table 1.7 '!H153</f>
        <v>3282.3175587854862</v>
      </c>
      <c r="L150" s="26">
        <f>1000000*'Table 1.7 '!R153/'Table 1.7 '!I153</f>
        <v>3426.995574540706</v>
      </c>
      <c r="M150" s="155">
        <f>H150/D150</f>
        <v>7.2980435726177087E-2</v>
      </c>
      <c r="N150" s="155">
        <f>I150/E150</f>
        <v>7.3541707436348636E-2</v>
      </c>
      <c r="O150" s="155">
        <f>J150/F150</f>
        <v>8.3277847035034644E-2</v>
      </c>
      <c r="P150" s="155">
        <f>K150/G150</f>
        <v>9.0806767830488522E-2</v>
      </c>
      <c r="Q150" s="155">
        <f>((G150/D150)^(1/13)-1)</f>
        <v>5.1689695077260289E-2</v>
      </c>
      <c r="R150" s="155">
        <f>((K150/H150)^(1/13)-1)</f>
        <v>6.9519047703462844E-2</v>
      </c>
      <c r="S150" s="155">
        <f>G150/G$246</f>
        <v>0.77251929080034454</v>
      </c>
      <c r="T150" s="155">
        <f>L150/L$246</f>
        <v>0.46248253367620862</v>
      </c>
      <c r="U150" s="27"/>
    </row>
    <row r="151" spans="1:21" s="59" customFormat="1" ht="12.75" customHeight="1">
      <c r="A151" s="52" t="s">
        <v>171</v>
      </c>
      <c r="B151" s="162"/>
      <c r="C151" s="162"/>
      <c r="D151" s="106">
        <f>D$315</f>
        <v>18772.78913819887</v>
      </c>
      <c r="E151" s="106">
        <f>E$315</f>
        <v>25335.353425177178</v>
      </c>
      <c r="F151" s="106">
        <f>F$315</f>
        <v>32258.576769143587</v>
      </c>
      <c r="G151" s="106">
        <f>G$315</f>
        <v>36150.501788846086</v>
      </c>
      <c r="H151" s="106">
        <f>D151*M151</f>
        <v>1370.046331101398</v>
      </c>
      <c r="I151" s="106">
        <f>E151*N151</f>
        <v>1863.2051493908734</v>
      </c>
      <c r="J151" s="106">
        <f>F151*O151</f>
        <v>2686.4248217486615</v>
      </c>
      <c r="K151" s="106">
        <f>G151*P151</f>
        <v>3282.7102228954072</v>
      </c>
      <c r="L151" s="106">
        <f>L315*K151/K$150</f>
        <v>3428.2974101648683</v>
      </c>
      <c r="M151" s="198">
        <f>M$315</f>
        <v>7.2980435726177087E-2</v>
      </c>
      <c r="N151" s="198">
        <f>N$315</f>
        <v>7.3541707436348636E-2</v>
      </c>
      <c r="O151" s="198">
        <f>O$315</f>
        <v>8.3277847035034644E-2</v>
      </c>
      <c r="P151" s="198">
        <f>P$315</f>
        <v>9.0806767830488536E-2</v>
      </c>
      <c r="Q151" s="163">
        <f>((G151/D151)^(1/13)-1)</f>
        <v>5.1698354583185946E-2</v>
      </c>
      <c r="R151" s="163">
        <f>((K151/H151)^(1/13)-1)</f>
        <v>6.9527854014463486E-2</v>
      </c>
      <c r="S151" s="163">
        <f>G151/G$246</f>
        <v>0.77261170739145302</v>
      </c>
      <c r="T151" s="163">
        <f>L151/L$246</f>
        <v>0.46265821999525886</v>
      </c>
      <c r="U151" s="197"/>
    </row>
    <row r="152" spans="1:21" s="51" customFormat="1" ht="12.75" customHeight="1">
      <c r="A152" s="44" t="s">
        <v>172</v>
      </c>
      <c r="B152" s="160"/>
      <c r="C152" s="160"/>
      <c r="D152" s="194">
        <v>22760</v>
      </c>
      <c r="E152" s="194">
        <v>28220</v>
      </c>
      <c r="F152" s="194">
        <v>33680</v>
      </c>
      <c r="G152" s="194">
        <v>37530</v>
      </c>
      <c r="H152" s="194">
        <v>1861</v>
      </c>
      <c r="I152" s="194">
        <v>2377</v>
      </c>
      <c r="J152" s="194">
        <v>3146</v>
      </c>
      <c r="K152" s="194">
        <v>3814</v>
      </c>
      <c r="L152" s="194">
        <v>4118</v>
      </c>
      <c r="M152" s="161">
        <f>H152/D152</f>
        <v>8.1766256590509664E-2</v>
      </c>
      <c r="N152" s="161">
        <f>I152/E152</f>
        <v>8.4231041814316093E-2</v>
      </c>
      <c r="O152" s="161">
        <f>J152/F152</f>
        <v>9.3408551068883613E-2</v>
      </c>
      <c r="P152" s="161">
        <f>K152/G152</f>
        <v>0.10162536637356781</v>
      </c>
      <c r="Q152" s="161">
        <f>((G152/D152)^(1/13)-1)</f>
        <v>3.922163005584367E-2</v>
      </c>
      <c r="R152" s="161">
        <f>((K152/H152)^(1/13)-1)</f>
        <v>5.6749060588377587E-2</v>
      </c>
      <c r="S152" s="161">
        <f>G152/G$246</f>
        <v>0.80209446462919431</v>
      </c>
      <c r="T152" s="161">
        <f>L152/L$246</f>
        <v>0.5557354925775978</v>
      </c>
      <c r="U152" s="195"/>
    </row>
    <row r="153" spans="1:21" s="51" customFormat="1" ht="12.75" customHeight="1">
      <c r="A153" s="44" t="s">
        <v>173</v>
      </c>
      <c r="B153" s="160"/>
      <c r="C153" s="160"/>
      <c r="D153" s="194">
        <v>6330</v>
      </c>
      <c r="E153" s="194">
        <v>9530</v>
      </c>
      <c r="F153" s="194">
        <v>15870</v>
      </c>
      <c r="G153" s="194">
        <v>19320</v>
      </c>
      <c r="H153" s="194">
        <v>403</v>
      </c>
      <c r="I153" s="194">
        <v>523</v>
      </c>
      <c r="J153" s="194">
        <v>827</v>
      </c>
      <c r="K153" s="194">
        <v>1325</v>
      </c>
      <c r="L153" s="194">
        <v>1373</v>
      </c>
      <c r="M153" s="161">
        <f>H153/D153</f>
        <v>6.3665086887835703E-2</v>
      </c>
      <c r="N153" s="161">
        <f>I153/E153</f>
        <v>5.4879328436516266E-2</v>
      </c>
      <c r="O153" s="161">
        <f>J153/F153</f>
        <v>5.211090107120353E-2</v>
      </c>
      <c r="P153" s="161">
        <f>K153/G153</f>
        <v>6.8581780538302273E-2</v>
      </c>
      <c r="Q153" s="161">
        <f>((G153/D153)^(1/13)-1)</f>
        <v>8.9625317507002089E-2</v>
      </c>
      <c r="R153" s="161">
        <f>((K153/H153)^(1/13)-1)</f>
        <v>9.5878411921729079E-2</v>
      </c>
      <c r="S153" s="161">
        <f>G153/G$246</f>
        <v>0.41290874118401366</v>
      </c>
      <c r="T153" s="161">
        <f>L153/L$246</f>
        <v>0.18529014844804317</v>
      </c>
      <c r="U153" s="195"/>
    </row>
    <row r="154" spans="1:21" s="59" customFormat="1" ht="12.75" customHeight="1">
      <c r="A154" s="52" t="s">
        <v>341</v>
      </c>
      <c r="B154" s="162"/>
      <c r="C154" s="162"/>
      <c r="D154" s="199">
        <f>D152*$E340/$E341</f>
        <v>19952.144950706101</v>
      </c>
      <c r="E154" s="199">
        <f>E152*$E340/$E341</f>
        <v>24738.555822009061</v>
      </c>
      <c r="F154" s="199">
        <f>F152*$E340/$E341</f>
        <v>29524.966693312017</v>
      </c>
      <c r="G154" s="199">
        <f>G152*$E340/$E341</f>
        <v>32900</v>
      </c>
      <c r="H154" s="199">
        <f>D154*M154</f>
        <v>1456.1162321743752</v>
      </c>
      <c r="I154" s="199">
        <f>E154*N154</f>
        <v>1819.3156346599696</v>
      </c>
      <c r="J154" s="199">
        <f>F154*O154</f>
        <v>2458.7756600001308</v>
      </c>
      <c r="K154" s="199">
        <f>G154*P154</f>
        <v>2987.5426616230729</v>
      </c>
      <c r="L154" s="199">
        <f>L153*K154/K$150</f>
        <v>1249.6950709200273</v>
      </c>
      <c r="M154" s="198">
        <f>M$315</f>
        <v>7.2980435726177087E-2</v>
      </c>
      <c r="N154" s="198">
        <f>N$315</f>
        <v>7.3541707436348636E-2</v>
      </c>
      <c r="O154" s="198">
        <f>O$315</f>
        <v>8.3277847035034644E-2</v>
      </c>
      <c r="P154" s="198">
        <f>P$315</f>
        <v>9.0806767830488536E-2</v>
      </c>
      <c r="Q154" s="163">
        <f>((G154/D154)^(1/13)-1)</f>
        <v>3.922163005584367E-2</v>
      </c>
      <c r="R154" s="163">
        <f>((K154/H154)^(1/13)-1)</f>
        <v>5.6839610897313486E-2</v>
      </c>
      <c r="S154" s="163">
        <f>G154/G$246</f>
        <v>0.70314169694379136</v>
      </c>
      <c r="T154" s="163">
        <f>L154/L$246</f>
        <v>0.16864980714170408</v>
      </c>
      <c r="U154" s="197"/>
    </row>
    <row r="155" spans="1:21" s="51" customFormat="1" ht="12.75" customHeight="1">
      <c r="A155" s="44" t="s">
        <v>175</v>
      </c>
      <c r="B155" s="160"/>
      <c r="C155" s="160"/>
      <c r="D155" s="194">
        <v>18170</v>
      </c>
      <c r="E155" s="194">
        <v>25490</v>
      </c>
      <c r="F155" s="194">
        <v>30810</v>
      </c>
      <c r="G155" s="194">
        <v>35940</v>
      </c>
      <c r="H155" s="194">
        <v>1476</v>
      </c>
      <c r="I155" s="194">
        <v>1853</v>
      </c>
      <c r="J155" s="194">
        <v>2585</v>
      </c>
      <c r="K155" s="194">
        <v>3299</v>
      </c>
      <c r="L155" s="194">
        <v>3357</v>
      </c>
      <c r="M155" s="161">
        <f>H155/D155</f>
        <v>8.1232801320858555E-2</v>
      </c>
      <c r="N155" s="161">
        <f>I155/E155</f>
        <v>7.2695174578265992E-2</v>
      </c>
      <c r="O155" s="161">
        <f>J155/F155</f>
        <v>8.3901330736773777E-2</v>
      </c>
      <c r="P155" s="161">
        <f>K155/G155</f>
        <v>9.1791875347801893E-2</v>
      </c>
      <c r="Q155" s="161">
        <f>((G155/D155)^(1/13)-1)</f>
        <v>5.3868432316716452E-2</v>
      </c>
      <c r="R155" s="161">
        <f>((K155/H155)^(1/13)-1)</f>
        <v>6.3821883640900134E-2</v>
      </c>
      <c r="S155" s="161">
        <f>G155/G$246</f>
        <v>0.7681128446249198</v>
      </c>
      <c r="T155" s="161">
        <f>L155/L$246</f>
        <v>0.45303643724696357</v>
      </c>
      <c r="U155" s="195"/>
    </row>
    <row r="156" spans="1:21" s="51" customFormat="1" ht="12.75" customHeight="1">
      <c r="A156" s="44" t="s">
        <v>176</v>
      </c>
      <c r="B156" s="160"/>
      <c r="C156" s="160"/>
      <c r="D156" s="194">
        <v>22520</v>
      </c>
      <c r="E156" s="194">
        <v>28060</v>
      </c>
      <c r="F156" s="194">
        <v>33680</v>
      </c>
      <c r="G156" s="194">
        <v>25300</v>
      </c>
      <c r="H156" s="194">
        <v>1901</v>
      </c>
      <c r="I156" s="194">
        <v>2793</v>
      </c>
      <c r="J156" s="194">
        <v>3316</v>
      </c>
      <c r="K156" s="194">
        <v>3583</v>
      </c>
      <c r="L156" s="194">
        <v>3095</v>
      </c>
      <c r="M156" s="161">
        <f>H156/D156</f>
        <v>8.4413854351687384E-2</v>
      </c>
      <c r="N156" s="161">
        <f>I156/E156</f>
        <v>9.9536707056307905E-2</v>
      </c>
      <c r="O156" s="161">
        <f>J156/F156</f>
        <v>9.8456057007125897E-2</v>
      </c>
      <c r="P156" s="161">
        <f>K156/G156</f>
        <v>0.14162055335968379</v>
      </c>
      <c r="Q156" s="161">
        <f>((G156/D156)^(1/13)-1)</f>
        <v>8.994097726843453E-3</v>
      </c>
      <c r="R156" s="161">
        <f>((K156/H156)^(1/13)-1)</f>
        <v>4.9963512375881924E-2</v>
      </c>
      <c r="S156" s="161">
        <f>G156/G$246</f>
        <v>0.54071382774097032</v>
      </c>
      <c r="T156" s="161">
        <f>L156/L$246</f>
        <v>0.41767881241565452</v>
      </c>
      <c r="U156" s="195"/>
    </row>
    <row r="157" spans="1:21" s="51" customFormat="1" ht="12.75" customHeight="1">
      <c r="A157" s="44" t="s">
        <v>177</v>
      </c>
      <c r="B157" s="160"/>
      <c r="C157" s="160"/>
      <c r="D157" s="194">
        <v>16120</v>
      </c>
      <c r="E157" s="194">
        <v>24690</v>
      </c>
      <c r="F157" s="194">
        <v>33100</v>
      </c>
      <c r="G157" s="194">
        <v>35710</v>
      </c>
      <c r="H157" s="194">
        <v>1181</v>
      </c>
      <c r="I157" s="194">
        <v>1743</v>
      </c>
      <c r="J157" s="194">
        <v>2872</v>
      </c>
      <c r="K157" s="194">
        <v>3796</v>
      </c>
      <c r="L157" s="194">
        <v>4005</v>
      </c>
      <c r="M157" s="161">
        <f>H157/D157</f>
        <v>7.326302729528536E-2</v>
      </c>
      <c r="N157" s="161">
        <f>I157/E157</f>
        <v>7.0595382746051039E-2</v>
      </c>
      <c r="O157" s="161">
        <f>J157/F157</f>
        <v>8.6767371601208454E-2</v>
      </c>
      <c r="P157" s="161">
        <f>K157/G157</f>
        <v>0.10630075609073089</v>
      </c>
      <c r="Q157" s="161">
        <f>((G157/D157)^(1/13)-1)</f>
        <v>6.3092708505575468E-2</v>
      </c>
      <c r="R157" s="161">
        <f>((K157/H157)^(1/13)-1)</f>
        <v>9.3971151729556945E-2</v>
      </c>
      <c r="S157" s="161">
        <f>G157/G$246</f>
        <v>0.76319726437272917</v>
      </c>
      <c r="T157" s="161">
        <f>L157/L$246</f>
        <v>0.54048582995951422</v>
      </c>
      <c r="U157" s="195"/>
    </row>
    <row r="158" spans="1:21" s="59" customFormat="1" ht="12.75" customHeight="1">
      <c r="A158" s="52" t="s">
        <v>342</v>
      </c>
      <c r="B158" s="162"/>
      <c r="C158" s="162"/>
      <c r="D158" s="199">
        <f>D163*$E342/$E343</f>
        <v>17757.284768211921</v>
      </c>
      <c r="E158" s="199">
        <f>E163*$E342/$E343</f>
        <v>23621.909492273731</v>
      </c>
      <c r="F158" s="199">
        <f>F163*$E342/$E343</f>
        <v>30176.490066225164</v>
      </c>
      <c r="G158" s="199">
        <f>G163*$E342/$E343</f>
        <v>32900</v>
      </c>
      <c r="H158" s="199">
        <f>D158*M158</f>
        <v>1295.9343796979135</v>
      </c>
      <c r="I158" s="199">
        <f>E158*N158</f>
        <v>1737.1955569687016</v>
      </c>
      <c r="J158" s="199">
        <f>F158*O158</f>
        <v>2513.0331237893415</v>
      </c>
      <c r="K158" s="199">
        <f>G158*P158</f>
        <v>2987.5426616230729</v>
      </c>
      <c r="L158" s="199">
        <f>L157*K158/K$150</f>
        <v>3645.3232039582736</v>
      </c>
      <c r="M158" s="198">
        <f>M$315</f>
        <v>7.2980435726177087E-2</v>
      </c>
      <c r="N158" s="198">
        <f>N$315</f>
        <v>7.3541707436348636E-2</v>
      </c>
      <c r="O158" s="198">
        <f>O$315</f>
        <v>8.3277847035034644E-2</v>
      </c>
      <c r="P158" s="198">
        <f>P$315</f>
        <v>9.0806767830488536E-2</v>
      </c>
      <c r="Q158" s="163">
        <f>((G158/D158)^(1/13)-1)</f>
        <v>4.8579801056002569E-2</v>
      </c>
      <c r="R158" s="163">
        <f>((K158/H158)^(1/13)-1)</f>
        <v>6.6356431479644096E-2</v>
      </c>
      <c r="S158" s="163">
        <f>G158/G$246</f>
        <v>0.70314169694379136</v>
      </c>
      <c r="T158" s="163">
        <f>L158/L$246</f>
        <v>0.49194645127642017</v>
      </c>
      <c r="U158" s="197"/>
    </row>
    <row r="159" spans="1:21" s="59" customFormat="1" ht="12.75" customHeight="1">
      <c r="A159" s="52" t="s">
        <v>179</v>
      </c>
      <c r="B159" s="162"/>
      <c r="C159" s="162"/>
      <c r="D159" s="196">
        <v>5430</v>
      </c>
      <c r="E159" s="196">
        <v>8260</v>
      </c>
      <c r="F159" s="196">
        <v>12100</v>
      </c>
      <c r="G159" s="196">
        <v>16010</v>
      </c>
      <c r="H159" s="196">
        <v>319</v>
      </c>
      <c r="I159" s="196">
        <v>480</v>
      </c>
      <c r="J159" s="196">
        <v>806</v>
      </c>
      <c r="K159" s="196">
        <v>1206</v>
      </c>
      <c r="L159" s="196">
        <v>996</v>
      </c>
      <c r="M159" s="163">
        <f>H159/D159</f>
        <v>5.8747697974217312E-2</v>
      </c>
      <c r="N159" s="163">
        <f>I159/E159</f>
        <v>5.8111380145278453E-2</v>
      </c>
      <c r="O159" s="163">
        <f>J159/F159</f>
        <v>6.6611570247933891E-2</v>
      </c>
      <c r="P159" s="163">
        <f>K159/G159</f>
        <v>7.5327920049968772E-2</v>
      </c>
      <c r="Q159" s="163">
        <f>((G159/D159)^(1/13)-1)</f>
        <v>8.673191926660162E-2</v>
      </c>
      <c r="R159" s="163">
        <f>((K159/H159)^(1/13)-1)</f>
        <v>0.10771345935869503</v>
      </c>
      <c r="S159" s="163">
        <f>G159/G$246</f>
        <v>0.34216712972857449</v>
      </c>
      <c r="T159" s="163">
        <f>L159/L$246</f>
        <v>0.13441295546558704</v>
      </c>
      <c r="U159" s="197"/>
    </row>
    <row r="160" spans="1:21" s="59" customFormat="1" ht="12.75" customHeight="1">
      <c r="A160" s="52" t="s">
        <v>180</v>
      </c>
      <c r="B160" s="162"/>
      <c r="C160" s="162"/>
      <c r="D160" s="196">
        <v>6050</v>
      </c>
      <c r="E160" s="196">
        <v>8720</v>
      </c>
      <c r="F160" s="196">
        <v>13010</v>
      </c>
      <c r="G160" s="196">
        <v>17170</v>
      </c>
      <c r="H160" s="196">
        <v>336</v>
      </c>
      <c r="I160" s="196">
        <v>561</v>
      </c>
      <c r="J160" s="196">
        <v>835</v>
      </c>
      <c r="K160" s="196">
        <v>1318</v>
      </c>
      <c r="L160" s="196">
        <v>1097</v>
      </c>
      <c r="M160" s="163">
        <f>H160/D160</f>
        <v>5.5537190082644627E-2</v>
      </c>
      <c r="N160" s="163">
        <f>I160/E160</f>
        <v>6.4334862385321101E-2</v>
      </c>
      <c r="O160" s="163">
        <f>J160/F160</f>
        <v>6.4181398923904689E-2</v>
      </c>
      <c r="P160" s="163">
        <f>K160/G160</f>
        <v>7.6761793826441466E-2</v>
      </c>
      <c r="Q160" s="163">
        <f>((G160/D160)^(1/13)-1)</f>
        <v>8.3545871105251246E-2</v>
      </c>
      <c r="R160" s="163">
        <f>((K160/H160)^(1/13)-1)</f>
        <v>0.11086095564691045</v>
      </c>
      <c r="S160" s="163">
        <f>G160/G$246</f>
        <v>0.36695875187005772</v>
      </c>
      <c r="T160" s="163">
        <f>L160/L$246</f>
        <v>0.14804318488529014</v>
      </c>
      <c r="U160" s="197"/>
    </row>
    <row r="161" spans="1:30" s="51" customFormat="1" ht="12.75" customHeight="1">
      <c r="A161" s="44" t="s">
        <v>181</v>
      </c>
      <c r="B161" s="160"/>
      <c r="C161" s="160"/>
      <c r="D161" s="194">
        <v>23300</v>
      </c>
      <c r="E161" s="194">
        <v>35640</v>
      </c>
      <c r="F161" s="194">
        <v>47630</v>
      </c>
      <c r="G161" s="194">
        <v>59250</v>
      </c>
      <c r="H161" s="194">
        <v>2148</v>
      </c>
      <c r="I161" s="194">
        <v>3032</v>
      </c>
      <c r="J161" s="194">
        <v>4285</v>
      </c>
      <c r="K161" s="194">
        <v>5207</v>
      </c>
      <c r="L161" s="194">
        <v>5395</v>
      </c>
      <c r="M161" s="161">
        <f>H161/D161</f>
        <v>9.2188841201716734E-2</v>
      </c>
      <c r="N161" s="161">
        <f>I161/E161</f>
        <v>8.5072951739618402E-2</v>
      </c>
      <c r="O161" s="161">
        <f>J161/F161</f>
        <v>8.9964308209111901E-2</v>
      </c>
      <c r="P161" s="161">
        <f>K161/G161</f>
        <v>8.7881856540084388E-2</v>
      </c>
      <c r="Q161" s="161">
        <f>((G161/D161)^(1/13)-1)</f>
        <v>7.4433196042512417E-2</v>
      </c>
      <c r="R161" s="161">
        <f>((K161/H161)^(1/13)-1)</f>
        <v>7.048607699587861E-2</v>
      </c>
      <c r="S161" s="161">
        <f>G161/G$246</f>
        <v>1.2662962171404146</v>
      </c>
      <c r="T161" s="161">
        <f>L161/L$246</f>
        <v>0.72807017543859653</v>
      </c>
      <c r="U161" s="195"/>
    </row>
    <row r="162" spans="1:30" s="51" customFormat="1" ht="12.75" customHeight="1">
      <c r="A162" s="44" t="s">
        <v>182</v>
      </c>
      <c r="B162" s="160"/>
      <c r="C162" s="160"/>
      <c r="D162" s="194">
        <v>21350</v>
      </c>
      <c r="E162" s="194">
        <v>27530</v>
      </c>
      <c r="F162" s="194">
        <v>32270</v>
      </c>
      <c r="G162" s="194">
        <v>37780</v>
      </c>
      <c r="H162" s="194">
        <v>1739</v>
      </c>
      <c r="I162" s="194">
        <v>2284</v>
      </c>
      <c r="J162" s="194">
        <v>2952</v>
      </c>
      <c r="K162" s="194">
        <v>3622</v>
      </c>
      <c r="L162" s="194">
        <v>3690</v>
      </c>
      <c r="M162" s="161">
        <f>H162/D162</f>
        <v>8.1451990632318505E-2</v>
      </c>
      <c r="N162" s="161">
        <f>I162/E162</f>
        <v>8.296403922993098E-2</v>
      </c>
      <c r="O162" s="161">
        <f>J162/F162</f>
        <v>9.1478153083359159E-2</v>
      </c>
      <c r="P162" s="161">
        <f>K162/G162</f>
        <v>9.5870831127580727E-2</v>
      </c>
      <c r="Q162" s="161">
        <f>((G162/D162)^(1/13)-1)</f>
        <v>4.4880122224126406E-2</v>
      </c>
      <c r="R162" s="161">
        <f>((K162/H162)^(1/13)-1)</f>
        <v>5.8062813649633283E-2</v>
      </c>
      <c r="S162" s="161">
        <f>G162/G$246</f>
        <v>0.80743748664244497</v>
      </c>
      <c r="T162" s="161">
        <f>L162/L$246</f>
        <v>0.49797570850202427</v>
      </c>
      <c r="U162" s="195"/>
    </row>
    <row r="163" spans="1:30" s="43" customFormat="1" ht="12.75" customHeight="1">
      <c r="A163" s="36" t="s">
        <v>183</v>
      </c>
      <c r="B163" s="158"/>
      <c r="C163" s="158"/>
      <c r="D163" s="192">
        <v>19560</v>
      </c>
      <c r="E163" s="192">
        <v>26020</v>
      </c>
      <c r="F163" s="192">
        <v>33240</v>
      </c>
      <c r="G163" s="192">
        <v>36240</v>
      </c>
      <c r="H163" s="192">
        <v>1345</v>
      </c>
      <c r="I163" s="192">
        <v>1833</v>
      </c>
      <c r="J163" s="192">
        <v>2694</v>
      </c>
      <c r="K163" s="192">
        <v>3222</v>
      </c>
      <c r="L163" s="192">
        <v>3399</v>
      </c>
      <c r="M163" s="159">
        <f>H163/D163</f>
        <v>6.8762781186094066E-2</v>
      </c>
      <c r="N163" s="159">
        <f>I163/E163</f>
        <v>7.0445810914681009E-2</v>
      </c>
      <c r="O163" s="159">
        <f>J163/F163</f>
        <v>8.1046931407942238E-2</v>
      </c>
      <c r="P163" s="159">
        <f>K163/G163</f>
        <v>8.8907284768211914E-2</v>
      </c>
      <c r="Q163" s="159">
        <f>((G163/D163)^(1/13)-1)</f>
        <v>4.8579801056002569E-2</v>
      </c>
      <c r="R163" s="159">
        <f>((K163/H163)^(1/13)-1)</f>
        <v>6.9510039170218585E-2</v>
      </c>
      <c r="S163" s="159">
        <f>G163/G$246</f>
        <v>0.77452447104082067</v>
      </c>
      <c r="T163" s="159">
        <f>L163/L$246</f>
        <v>0.45870445344129557</v>
      </c>
      <c r="U163" s="193"/>
      <c r="AC163" s="200"/>
      <c r="AD163" s="200"/>
    </row>
    <row r="164" spans="1:30" s="28" customFormat="1" ht="15" customHeight="1">
      <c r="A164" s="86" t="s">
        <v>184</v>
      </c>
      <c r="B164" s="154"/>
      <c r="C164" s="154"/>
      <c r="D164" s="26">
        <f>1000000*'Table 1.7 '!J167/'Table 1.7 '!E167</f>
        <v>15651.079973910752</v>
      </c>
      <c r="E164" s="26">
        <f>1000000*'Table 1.7 '!K167/'Table 1.7 '!F167</f>
        <v>19778.726406026162</v>
      </c>
      <c r="F164" s="26">
        <f>1000000*'Table 1.7 '!L167/'Table 1.7 '!G167</f>
        <v>23734.156564203942</v>
      </c>
      <c r="G164" s="26">
        <f>1000000*'Table 1.7 '!M167/'Table 1.7 '!H167</f>
        <v>26863.354006985981</v>
      </c>
      <c r="H164" s="26">
        <f>1000000*'Table 1.7 '!N167/'Table 1.7 '!E167</f>
        <v>1169.469542594029</v>
      </c>
      <c r="I164" s="26">
        <f>1000000*'Table 1.7 '!O167/'Table 1.7 '!F167</f>
        <v>1551.5541887297973</v>
      </c>
      <c r="J164" s="26">
        <f>1000000*'Table 1.7 '!P167/'Table 1.7 '!G167</f>
        <v>2057.6839265621284</v>
      </c>
      <c r="K164" s="26">
        <f>1000000*'Table 1.7 '!Q167/'Table 1.7 '!H167</f>
        <v>2536.0920526402047</v>
      </c>
      <c r="L164" s="26">
        <f>1000000*'Table 1.7 '!R167/'Table 1.7 '!I167</f>
        <v>2720.6914681518565</v>
      </c>
      <c r="M164" s="155">
        <f>H164/D164</f>
        <v>7.4721331981144584E-2</v>
      </c>
      <c r="N164" s="155">
        <f>I164/E164</f>
        <v>7.8445606500581924E-2</v>
      </c>
      <c r="O164" s="155">
        <f>J164/F164</f>
        <v>8.6697158207237279E-2</v>
      </c>
      <c r="P164" s="155">
        <f>K164/G164</f>
        <v>9.4407126227822422E-2</v>
      </c>
      <c r="Q164" s="155">
        <f>((G164/D164)^(1/13)-1)</f>
        <v>4.2431145930843295E-2</v>
      </c>
      <c r="R164" s="155">
        <f>((K164/H164)^(1/13)-1)</f>
        <v>6.1352628515337626E-2</v>
      </c>
      <c r="S164" s="155">
        <f>G164/G$246</f>
        <v>0.57412596723628939</v>
      </c>
      <c r="T164" s="155">
        <f>L164/L$246</f>
        <v>0.36716484050632342</v>
      </c>
      <c r="U164" s="27"/>
    </row>
    <row r="165" spans="1:30" s="59" customFormat="1" ht="12.75" customHeight="1">
      <c r="A165" s="52" t="s">
        <v>185</v>
      </c>
      <c r="B165" s="162"/>
      <c r="C165" s="162"/>
      <c r="D165" s="196">
        <v>2810</v>
      </c>
      <c r="E165" s="196">
        <v>4100</v>
      </c>
      <c r="F165" s="196">
        <v>5900</v>
      </c>
      <c r="G165" s="196">
        <v>7520</v>
      </c>
      <c r="H165" s="196">
        <v>105</v>
      </c>
      <c r="I165" s="196">
        <v>262</v>
      </c>
      <c r="J165" s="196">
        <v>411</v>
      </c>
      <c r="K165" s="196">
        <v>569</v>
      </c>
      <c r="L165" s="196">
        <v>582</v>
      </c>
      <c r="M165" s="163">
        <f>H165/D165</f>
        <v>3.7366548042704624E-2</v>
      </c>
      <c r="N165" s="163">
        <f>I165/E165</f>
        <v>6.3902439024390245E-2</v>
      </c>
      <c r="O165" s="163">
        <f>J165/F165</f>
        <v>6.9661016949152541E-2</v>
      </c>
      <c r="P165" s="163">
        <f>K165/G165</f>
        <v>7.5664893617021278E-2</v>
      </c>
      <c r="Q165" s="163">
        <f>((G165/D165)^(1/13)-1)</f>
        <v>7.8662303697030644E-2</v>
      </c>
      <c r="R165" s="163">
        <f>((K165/H165)^(1/13)-1)</f>
        <v>0.13882138252732434</v>
      </c>
      <c r="S165" s="163">
        <f>G165/G$246</f>
        <v>0.1607181021585809</v>
      </c>
      <c r="T165" s="163">
        <f>L165/L$246</f>
        <v>7.8542510121457493E-2</v>
      </c>
      <c r="U165" s="197"/>
    </row>
    <row r="166" spans="1:30" s="59" customFormat="1" ht="12.75" customHeight="1">
      <c r="A166" s="52" t="s">
        <v>186</v>
      </c>
      <c r="B166" s="162"/>
      <c r="C166" s="162"/>
      <c r="D166" s="199">
        <f>D$316</f>
        <v>16542.560553463922</v>
      </c>
      <c r="E166" s="199">
        <f>E$316</f>
        <v>19836.526249697847</v>
      </c>
      <c r="F166" s="199">
        <f>F$316</f>
        <v>23797.815284312459</v>
      </c>
      <c r="G166" s="199">
        <f>G$316</f>
        <v>26931.387405766935</v>
      </c>
      <c r="H166" s="199">
        <f>H316*I166/I316</f>
        <v>1360.334280903535</v>
      </c>
      <c r="I166" s="199">
        <f>I316*J166/J316</f>
        <v>1804.7993043331819</v>
      </c>
      <c r="J166" s="199">
        <f>J316*K166/K316</f>
        <v>2393.5140902728749</v>
      </c>
      <c r="K166" s="199">
        <f>K316*L166/L316</f>
        <v>2949.9947510227271</v>
      </c>
      <c r="L166" s="196">
        <v>3165</v>
      </c>
      <c r="M166" s="198">
        <f>H166/D166</f>
        <v>8.2232389387789692E-2</v>
      </c>
      <c r="N166" s="198">
        <f>I166/E166</f>
        <v>9.0983637034769277E-2</v>
      </c>
      <c r="O166" s="198">
        <f>J166/F166</f>
        <v>0.10057705136700854</v>
      </c>
      <c r="P166" s="198">
        <f>K166/G166</f>
        <v>0.10953742213782243</v>
      </c>
      <c r="Q166" s="163">
        <f>((G166/D166)^(1/13)-1)</f>
        <v>3.8200491926768887E-2</v>
      </c>
      <c r="R166" s="163">
        <f>((K166/H166)^(1/13)-1)</f>
        <v>6.1352535119171492E-2</v>
      </c>
      <c r="S166" s="163">
        <f>G166/G$246</f>
        <v>0.575579983025581</v>
      </c>
      <c r="T166" s="163">
        <f>L166/L$246</f>
        <v>0.42712550607287447</v>
      </c>
      <c r="U166" s="58" t="s">
        <v>299</v>
      </c>
    </row>
    <row r="167" spans="1:30" s="59" customFormat="1" ht="12.75" customHeight="1">
      <c r="A167" s="52" t="s">
        <v>187</v>
      </c>
      <c r="B167" s="162"/>
      <c r="C167" s="162"/>
      <c r="D167" s="196">
        <v>1090</v>
      </c>
      <c r="E167" s="196">
        <v>4620</v>
      </c>
      <c r="F167" s="196">
        <v>6100</v>
      </c>
      <c r="G167" s="196">
        <v>8360</v>
      </c>
      <c r="H167" s="196">
        <v>151</v>
      </c>
      <c r="I167" s="196">
        <v>313</v>
      </c>
      <c r="J167" s="196">
        <v>575</v>
      </c>
      <c r="K167" s="196">
        <v>937</v>
      </c>
      <c r="L167" s="196">
        <v>929</v>
      </c>
      <c r="M167" s="163">
        <f>H167/D167</f>
        <v>0.13853211009174313</v>
      </c>
      <c r="N167" s="163">
        <f>I167/E167</f>
        <v>6.7748917748917753E-2</v>
      </c>
      <c r="O167" s="163">
        <f>J167/F167</f>
        <v>9.4262295081967207E-2</v>
      </c>
      <c r="P167" s="163">
        <f>K167/G167</f>
        <v>0.11208133971291866</v>
      </c>
      <c r="Q167" s="163">
        <f>((G167/D167)^(1/13)-1)</f>
        <v>0.16966092881135419</v>
      </c>
      <c r="R167" s="163">
        <f>((K167/H167)^(1/13)-1)</f>
        <v>0.15075200913386322</v>
      </c>
      <c r="S167" s="163">
        <f>G167/G$246</f>
        <v>0.17867065612310323</v>
      </c>
      <c r="T167" s="163">
        <f>L167/L$246</f>
        <v>0.12537112010796223</v>
      </c>
      <c r="U167" s="197"/>
    </row>
    <row r="168" spans="1:30" s="59" customFormat="1" ht="12.75" customHeight="1">
      <c r="A168" s="52" t="s">
        <v>188</v>
      </c>
      <c r="B168" s="162"/>
      <c r="C168" s="162"/>
      <c r="D168" s="196">
        <v>8100</v>
      </c>
      <c r="E168" s="196">
        <v>10910</v>
      </c>
      <c r="F168" s="196">
        <v>13880</v>
      </c>
      <c r="G168" s="196">
        <v>17050</v>
      </c>
      <c r="H168" s="196">
        <v>559</v>
      </c>
      <c r="I168" s="196">
        <v>843</v>
      </c>
      <c r="J168" s="196">
        <v>1071</v>
      </c>
      <c r="K168" s="196">
        <v>434</v>
      </c>
      <c r="L168" s="196">
        <v>1553</v>
      </c>
      <c r="M168" s="163">
        <f>H168/D168</f>
        <v>6.9012345679012349E-2</v>
      </c>
      <c r="N168" s="163">
        <f>I168/E168</f>
        <v>7.7268560953253893E-2</v>
      </c>
      <c r="O168" s="163">
        <f>J168/F168</f>
        <v>7.7161383285302587E-2</v>
      </c>
      <c r="P168" s="163">
        <f>K168/G168</f>
        <v>2.5454545454545455E-2</v>
      </c>
      <c r="Q168" s="163">
        <f>((G168/D168)^(1/13)-1)</f>
        <v>5.8923451404029104E-2</v>
      </c>
      <c r="R168" s="163">
        <f>((K168/H168)^(1/13)-1)</f>
        <v>-1.9281301906031056E-2</v>
      </c>
      <c r="S168" s="163">
        <f>G168/G$246</f>
        <v>0.36439410130369737</v>
      </c>
      <c r="T168" s="163">
        <f>L168/L$246</f>
        <v>0.20958164642375168</v>
      </c>
      <c r="U168" s="197"/>
    </row>
    <row r="169" spans="1:30" s="59" customFormat="1" ht="12.75" customHeight="1">
      <c r="A169" s="52" t="s">
        <v>343</v>
      </c>
      <c r="B169" s="162"/>
      <c r="C169" s="162"/>
      <c r="D169" s="199">
        <f>D$316</f>
        <v>16542.560553463922</v>
      </c>
      <c r="E169" s="199">
        <f>E$316</f>
        <v>19836.526249697847</v>
      </c>
      <c r="F169" s="199">
        <f>F$316</f>
        <v>23797.815284312459</v>
      </c>
      <c r="G169" s="199">
        <f>G$316</f>
        <v>26931.387405766935</v>
      </c>
      <c r="H169" s="106">
        <f>D169*M169</f>
        <v>1242.4308710635607</v>
      </c>
      <c r="I169" s="106">
        <f>E169*N169</f>
        <v>1555.9768237900639</v>
      </c>
      <c r="J169" s="106">
        <f>F169*O169</f>
        <v>2063.0312210092411</v>
      </c>
      <c r="K169" s="106">
        <f>G169*P169</f>
        <v>2536.3192974892918</v>
      </c>
      <c r="L169" s="106">
        <f>L$316</f>
        <v>2720.690565283458</v>
      </c>
      <c r="M169" s="198">
        <f>M$316</f>
        <v>7.5105112479301309E-2</v>
      </c>
      <c r="N169" s="198">
        <f>N$316</f>
        <v>7.8439985116535452E-2</v>
      </c>
      <c r="O169" s="198">
        <f>O$316</f>
        <v>8.6689941759872102E-2</v>
      </c>
      <c r="P169" s="198">
        <f>P$316</f>
        <v>9.4177075219904149E-2</v>
      </c>
      <c r="Q169" s="198">
        <f>((G169/D169)^(1/13)-1)</f>
        <v>3.8200491926768887E-2</v>
      </c>
      <c r="R169" s="198">
        <f>((K169/H169)^(1/13)-1)</f>
        <v>5.6430422758919851E-2</v>
      </c>
      <c r="S169" s="198">
        <f>G169/G$246</f>
        <v>0.575579983025581</v>
      </c>
      <c r="T169" s="198">
        <f>L169/L$246</f>
        <v>0.36716471866173522</v>
      </c>
      <c r="U169" s="197"/>
    </row>
    <row r="170" spans="1:30" s="51" customFormat="1" ht="12.75" customHeight="1">
      <c r="A170" s="44" t="s">
        <v>190</v>
      </c>
      <c r="B170" s="160"/>
      <c r="C170" s="160"/>
      <c r="D170" s="194">
        <v>15040</v>
      </c>
      <c r="E170" s="194">
        <v>18460</v>
      </c>
      <c r="F170" s="194">
        <v>24540</v>
      </c>
      <c r="G170" s="194">
        <v>28300</v>
      </c>
      <c r="H170" s="194">
        <v>1256</v>
      </c>
      <c r="I170" s="194">
        <v>1449</v>
      </c>
      <c r="J170" s="194">
        <v>2348</v>
      </c>
      <c r="K170" s="194">
        <v>3010</v>
      </c>
      <c r="L170" s="194">
        <v>3085</v>
      </c>
      <c r="M170" s="161">
        <f>H170/D170</f>
        <v>8.3510638297872336E-2</v>
      </c>
      <c r="N170" s="49">
        <f>I170/E170</f>
        <v>7.8494041170097506E-2</v>
      </c>
      <c r="O170" s="49">
        <f>J170/F170</f>
        <v>9.5680521597392015E-2</v>
      </c>
      <c r="P170" s="49">
        <f>K170/G170</f>
        <v>0.10636042402826855</v>
      </c>
      <c r="Q170" s="161">
        <f>((G170/D170)^(1/13)-1)</f>
        <v>4.9828488587771114E-2</v>
      </c>
      <c r="R170" s="161">
        <f>((K170/H170)^(1/13)-1)</f>
        <v>6.9542926205709898E-2</v>
      </c>
      <c r="S170" s="161">
        <f>G170/G$246</f>
        <v>0.60483009189997861</v>
      </c>
      <c r="T170" s="161">
        <f>L170/L$246</f>
        <v>0.41632928475033737</v>
      </c>
      <c r="U170" s="195"/>
    </row>
    <row r="171" spans="1:30" s="59" customFormat="1" ht="12.75" customHeight="1">
      <c r="A171" s="52" t="s">
        <v>344</v>
      </c>
      <c r="B171" s="162"/>
      <c r="C171" s="162"/>
      <c r="D171" s="199">
        <f>D172</f>
        <v>20790</v>
      </c>
      <c r="E171" s="199">
        <f>E172</f>
        <v>25400</v>
      </c>
      <c r="F171" s="199">
        <f>F172</f>
        <v>28060</v>
      </c>
      <c r="G171" s="199">
        <f>G172</f>
        <v>30800</v>
      </c>
      <c r="H171" s="199">
        <f>H172</f>
        <v>1532</v>
      </c>
      <c r="I171" s="199">
        <f>I172</f>
        <v>2063</v>
      </c>
      <c r="J171" s="199">
        <f>J172</f>
        <v>2412</v>
      </c>
      <c r="K171" s="199">
        <f>K172</f>
        <v>2836</v>
      </c>
      <c r="L171" s="199">
        <f>L172</f>
        <v>3027</v>
      </c>
      <c r="M171" s="198">
        <f>M$316</f>
        <v>7.5105112479301309E-2</v>
      </c>
      <c r="N171" s="198">
        <f>N$316</f>
        <v>7.8439985116535452E-2</v>
      </c>
      <c r="O171" s="198">
        <f>O$316</f>
        <v>8.6689941759872102E-2</v>
      </c>
      <c r="P171" s="198">
        <f>P$316</f>
        <v>9.4177075219904149E-2</v>
      </c>
      <c r="Q171" s="198">
        <f>((G171/D171)^(1/13)-1)</f>
        <v>3.0695735156296866E-2</v>
      </c>
      <c r="R171" s="198">
        <f>((K171/H171)^(1/13)-1)</f>
        <v>4.8510735862098864E-2</v>
      </c>
      <c r="S171" s="198">
        <f>G171/G$246</f>
        <v>0.65826031203248558</v>
      </c>
      <c r="T171" s="198">
        <f>L171/L$246</f>
        <v>0.40850202429149796</v>
      </c>
      <c r="U171" s="58" t="s">
        <v>345</v>
      </c>
    </row>
    <row r="172" spans="1:30" s="43" customFormat="1" ht="12.75" customHeight="1">
      <c r="A172" s="36" t="s">
        <v>192</v>
      </c>
      <c r="B172" s="158"/>
      <c r="C172" s="158"/>
      <c r="D172" s="192">
        <v>20790</v>
      </c>
      <c r="E172" s="192">
        <v>25400</v>
      </c>
      <c r="F172" s="192">
        <v>28060</v>
      </c>
      <c r="G172" s="192">
        <v>30800</v>
      </c>
      <c r="H172" s="192">
        <v>1532</v>
      </c>
      <c r="I172" s="192">
        <v>2063</v>
      </c>
      <c r="J172" s="192">
        <v>2412</v>
      </c>
      <c r="K172" s="192">
        <v>2836</v>
      </c>
      <c r="L172" s="192">
        <v>3027</v>
      </c>
      <c r="M172" s="159">
        <f>H172/D172</f>
        <v>7.3689273689273693E-2</v>
      </c>
      <c r="N172" s="159">
        <f>I172/E172</f>
        <v>8.122047244094488E-2</v>
      </c>
      <c r="O172" s="159">
        <f>J172/F172</f>
        <v>8.5958660014255173E-2</v>
      </c>
      <c r="P172" s="159">
        <f>K172/G172</f>
        <v>9.2077922077922078E-2</v>
      </c>
      <c r="Q172" s="159">
        <f>((G172/D172)^(1/13)-1)</f>
        <v>3.0695735156296866E-2</v>
      </c>
      <c r="R172" s="159">
        <f>((K172/H172)^(1/13)-1)</f>
        <v>4.8510735862098864E-2</v>
      </c>
      <c r="S172" s="159">
        <f>G172/G$246</f>
        <v>0.65826031203248558</v>
      </c>
      <c r="T172" s="159">
        <f>L172/L$246</f>
        <v>0.40850202429149796</v>
      </c>
      <c r="U172" s="193"/>
      <c r="AC172" s="200"/>
      <c r="AD172" s="200"/>
    </row>
    <row r="173" spans="1:30" s="59" customFormat="1" ht="12.75" customHeight="1">
      <c r="A173" s="52" t="s">
        <v>193</v>
      </c>
      <c r="B173" s="162"/>
      <c r="C173" s="162"/>
      <c r="D173" s="196">
        <v>13920</v>
      </c>
      <c r="E173" s="196">
        <v>18380</v>
      </c>
      <c r="F173" s="196">
        <v>18660</v>
      </c>
      <c r="G173" s="199">
        <f>G316*F173/F316</f>
        <v>21117.051417862109</v>
      </c>
      <c r="H173" s="196">
        <v>2082</v>
      </c>
      <c r="I173" s="196">
        <v>2893</v>
      </c>
      <c r="J173" s="196">
        <v>4134</v>
      </c>
      <c r="K173" s="196">
        <v>4197</v>
      </c>
      <c r="L173" s="196">
        <v>4264</v>
      </c>
      <c r="M173" s="163">
        <f>H173/D173</f>
        <v>0.14956896551724139</v>
      </c>
      <c r="N173" s="163">
        <f>I173/E173</f>
        <v>0.15739934711643092</v>
      </c>
      <c r="O173" s="163">
        <f>J173/F173</f>
        <v>0.22154340836012862</v>
      </c>
      <c r="P173" s="198">
        <f>K173/G173</f>
        <v>0.1987493384824511</v>
      </c>
      <c r="Q173" s="198">
        <f>((G173/D173)^(1/13)-1)</f>
        <v>3.2577407615589804E-2</v>
      </c>
      <c r="R173" s="163">
        <f>((K173/H173)^(1/13)-1)</f>
        <v>5.5406743889214294E-2</v>
      </c>
      <c r="S173" s="163">
        <f>G173/G$246</f>
        <v>0.45131548232233615</v>
      </c>
      <c r="T173" s="163">
        <f>L173/L$246</f>
        <v>0.57543859649122808</v>
      </c>
      <c r="U173" s="197"/>
    </row>
    <row r="174" spans="1:30" s="59" customFormat="1" ht="12.75" customHeight="1">
      <c r="A174" s="52" t="s">
        <v>194</v>
      </c>
      <c r="B174" s="162"/>
      <c r="C174" s="162"/>
      <c r="D174" s="199">
        <f>D$316*E174/E$164</f>
        <v>4968.106018071876</v>
      </c>
      <c r="E174" s="196">
        <v>5940</v>
      </c>
      <c r="F174" s="196">
        <v>7840</v>
      </c>
      <c r="G174" s="196">
        <v>13420</v>
      </c>
      <c r="H174" s="196">
        <v>442</v>
      </c>
      <c r="I174" s="196">
        <v>446</v>
      </c>
      <c r="J174" s="196">
        <v>690</v>
      </c>
      <c r="K174" s="196">
        <v>1162</v>
      </c>
      <c r="L174" s="196">
        <v>1231</v>
      </c>
      <c r="M174" s="198">
        <f>H174/D174</f>
        <v>8.896750560317962E-2</v>
      </c>
      <c r="N174" s="163">
        <f>I174/E174</f>
        <v>7.5084175084175087E-2</v>
      </c>
      <c r="O174" s="163">
        <f>J174/F174</f>
        <v>8.8010204081632654E-2</v>
      </c>
      <c r="P174" s="163">
        <f>K174/G174</f>
        <v>8.6587183308494783E-2</v>
      </c>
      <c r="Q174" s="198">
        <f>((G174/D174)^(1/13)-1)</f>
        <v>7.9436379823652148E-2</v>
      </c>
      <c r="R174" s="163">
        <f>((K174/H174)^(1/13)-1)</f>
        <v>7.7186907120848192E-2</v>
      </c>
      <c r="S174" s="163">
        <f>G174/G$246</f>
        <v>0.28681342167129731</v>
      </c>
      <c r="T174" s="163">
        <f>L174/L$246</f>
        <v>0.1661268556005398</v>
      </c>
      <c r="U174" s="197"/>
    </row>
    <row r="175" spans="1:30" s="51" customFormat="1" ht="12.75" customHeight="1">
      <c r="A175" s="44" t="s">
        <v>195</v>
      </c>
      <c r="B175" s="160"/>
      <c r="C175" s="160"/>
      <c r="D175" s="194">
        <v>13050</v>
      </c>
      <c r="E175" s="194">
        <v>16670</v>
      </c>
      <c r="F175" s="194">
        <v>20250</v>
      </c>
      <c r="G175" s="194">
        <v>22330</v>
      </c>
      <c r="H175" s="194">
        <v>1013</v>
      </c>
      <c r="I175" s="194">
        <v>1507</v>
      </c>
      <c r="J175" s="194">
        <v>2096</v>
      </c>
      <c r="K175" s="194">
        <v>2578</v>
      </c>
      <c r="L175" s="194">
        <v>2703</v>
      </c>
      <c r="M175" s="161">
        <f>H175/D175</f>
        <v>7.7624521072796937E-2</v>
      </c>
      <c r="N175" s="161">
        <f>I175/E175</f>
        <v>9.0401919616076784E-2</v>
      </c>
      <c r="O175" s="161">
        <f>J175/F175</f>
        <v>0.10350617283950617</v>
      </c>
      <c r="P175" s="161">
        <f>K175/G175</f>
        <v>0.11545006717420511</v>
      </c>
      <c r="Q175" s="161">
        <f>((G175/D175)^(1/13)-1)</f>
        <v>4.2184183265892461E-2</v>
      </c>
      <c r="R175" s="161">
        <f>((K175/H175)^(1/13)-1)</f>
        <v>7.4498098710703564E-2</v>
      </c>
      <c r="S175" s="161">
        <f>G175/G$246</f>
        <v>0.47723872622355207</v>
      </c>
      <c r="T175" s="161">
        <f>L175/L$246</f>
        <v>0.36477732793522266</v>
      </c>
      <c r="U175" s="195"/>
    </row>
    <row r="176" spans="1:30" s="59" customFormat="1" ht="12.75" customHeight="1">
      <c r="A176" s="52" t="s">
        <v>196</v>
      </c>
      <c r="B176" s="162"/>
      <c r="C176" s="162"/>
      <c r="D176" s="199">
        <f>D172*$E347/$E348</f>
        <v>28291.685612211757</v>
      </c>
      <c r="E176" s="199">
        <f>E172*$E347/$E348</f>
        <v>34565.118544982135</v>
      </c>
      <c r="F176" s="199">
        <f>F172*$E347/$E348</f>
        <v>38184.930172133812</v>
      </c>
      <c r="G176" s="199">
        <f>G172*$E347/$E348</f>
        <v>41913.608314387791</v>
      </c>
      <c r="H176" s="196">
        <v>2250</v>
      </c>
      <c r="I176" s="196">
        <v>2868</v>
      </c>
      <c r="J176" s="196">
        <v>3160</v>
      </c>
      <c r="K176" s="196">
        <v>3690</v>
      </c>
      <c r="L176" s="196">
        <v>3716</v>
      </c>
      <c r="M176" s="163">
        <f>H176/D176</f>
        <v>7.9528665447519867E-2</v>
      </c>
      <c r="N176" s="163">
        <f>I176/E176</f>
        <v>8.2973822186307861E-2</v>
      </c>
      <c r="O176" s="163">
        <f>J176/F176</f>
        <v>8.275515984329522E-2</v>
      </c>
      <c r="P176" s="163">
        <f>K176/G176</f>
        <v>8.8038232650404488E-2</v>
      </c>
      <c r="Q176" s="163">
        <f>((G176/D176)^(1/13)-1)</f>
        <v>3.0695735156296866E-2</v>
      </c>
      <c r="R176" s="163">
        <f>((K176/H176)^(1/13)-1)</f>
        <v>3.8786865763697609E-2</v>
      </c>
      <c r="S176" s="163">
        <f>G176/G$246</f>
        <v>0.89578132751416528</v>
      </c>
      <c r="T176" s="163">
        <f>L176/L$246</f>
        <v>0.5014844804318489</v>
      </c>
      <c r="U176" s="197"/>
    </row>
    <row r="177" spans="1:30" s="59" customFormat="1" ht="12.75" customHeight="1">
      <c r="A177" s="52" t="s">
        <v>197</v>
      </c>
      <c r="B177" s="162"/>
      <c r="C177" s="162"/>
      <c r="D177" s="199">
        <f>D$316*E177/E$316</f>
        <v>4695.107134366358</v>
      </c>
      <c r="E177" s="196">
        <v>5630</v>
      </c>
      <c r="F177" s="196">
        <v>8060</v>
      </c>
      <c r="G177" s="196">
        <v>10380</v>
      </c>
      <c r="H177" s="196">
        <v>263</v>
      </c>
      <c r="I177" s="196">
        <v>313</v>
      </c>
      <c r="J177" s="196">
        <v>579</v>
      </c>
      <c r="K177" s="196">
        <v>867</v>
      </c>
      <c r="L177" s="196">
        <v>836</v>
      </c>
      <c r="M177" s="198">
        <f>H177/D177</f>
        <v>5.601576118997207E-2</v>
      </c>
      <c r="N177" s="163">
        <f>I177/E177</f>
        <v>5.5595026642984012E-2</v>
      </c>
      <c r="O177" s="163">
        <f>J177/F177</f>
        <v>7.1836228287841197E-2</v>
      </c>
      <c r="P177" s="163">
        <f>K177/G177</f>
        <v>8.3526011560693642E-2</v>
      </c>
      <c r="Q177" s="198">
        <f>((G177/D177)^(1/13)-1)</f>
        <v>6.2928344345514864E-2</v>
      </c>
      <c r="R177" s="163">
        <f>((K177/H177)^(1/13)-1)</f>
        <v>9.6102143003119256E-2</v>
      </c>
      <c r="S177" s="163">
        <f>G177/G$246</f>
        <v>0.22184227399016884</v>
      </c>
      <c r="T177" s="163">
        <f>L177/L$246</f>
        <v>0.11282051282051282</v>
      </c>
      <c r="U177" s="197"/>
    </row>
    <row r="178" spans="1:30" s="51" customFormat="1" ht="12.75" customHeight="1">
      <c r="A178" s="44" t="s">
        <v>198</v>
      </c>
      <c r="B178" s="160"/>
      <c r="C178" s="160"/>
      <c r="D178" s="194">
        <v>13070</v>
      </c>
      <c r="E178" s="194">
        <v>17490</v>
      </c>
      <c r="F178" s="194">
        <v>23260</v>
      </c>
      <c r="G178" s="194">
        <v>27160</v>
      </c>
      <c r="H178" s="194">
        <v>972</v>
      </c>
      <c r="I178" s="194">
        <v>1451</v>
      </c>
      <c r="J178" s="194">
        <v>1976</v>
      </c>
      <c r="K178" s="194">
        <v>2420</v>
      </c>
      <c r="L178" s="194">
        <v>2476</v>
      </c>
      <c r="M178" s="161">
        <f>H178/D178</f>
        <v>7.4368783473603678E-2</v>
      </c>
      <c r="N178" s="161">
        <f>I178/E178</f>
        <v>8.2961692395654665E-2</v>
      </c>
      <c r="O178" s="161">
        <f>J178/F178</f>
        <v>8.4952708512467751E-2</v>
      </c>
      <c r="P178" s="161">
        <f>K178/G178</f>
        <v>8.9101620029455084E-2</v>
      </c>
      <c r="Q178" s="161">
        <f>((G178/D178)^(1/13)-1)</f>
        <v>5.7876419827773029E-2</v>
      </c>
      <c r="R178" s="161">
        <f>((K178/H178)^(1/13)-1)</f>
        <v>7.2686976231487677E-2</v>
      </c>
      <c r="S178" s="161">
        <f>G178/G$246</f>
        <v>0.58046591151955551</v>
      </c>
      <c r="T178" s="161">
        <f>L178/L$246</f>
        <v>0.33414304993252364</v>
      </c>
      <c r="U178" s="195"/>
    </row>
    <row r="179" spans="1:30" s="51" customFormat="1" ht="12.75" customHeight="1">
      <c r="A179" s="44" t="s">
        <v>199</v>
      </c>
      <c r="B179" s="160"/>
      <c r="C179" s="160"/>
      <c r="D179" s="194">
        <v>15890</v>
      </c>
      <c r="E179" s="194">
        <v>21140</v>
      </c>
      <c r="F179" s="194">
        <v>26990</v>
      </c>
      <c r="G179" s="194">
        <v>30830</v>
      </c>
      <c r="H179" s="194">
        <v>1189</v>
      </c>
      <c r="I179" s="194">
        <v>1529</v>
      </c>
      <c r="J179" s="194">
        <v>2249</v>
      </c>
      <c r="K179" s="194">
        <v>2941</v>
      </c>
      <c r="L179" s="194">
        <v>3152</v>
      </c>
      <c r="M179" s="161">
        <f>H179/D179</f>
        <v>7.4826935179358081E-2</v>
      </c>
      <c r="N179" s="161">
        <f>I179/E179</f>
        <v>7.2327341532639547E-2</v>
      </c>
      <c r="O179" s="161">
        <f>J179/F179</f>
        <v>8.3327158206743232E-2</v>
      </c>
      <c r="P179" s="161">
        <f>K179/G179</f>
        <v>9.5394096659098288E-2</v>
      </c>
      <c r="Q179" s="161">
        <f>((G179/D179)^(1/13)-1)</f>
        <v>5.2306563086801594E-2</v>
      </c>
      <c r="R179" s="161">
        <f>((K179/H179)^(1/13)-1)</f>
        <v>7.2148294856707595E-2</v>
      </c>
      <c r="S179" s="161">
        <f>G179/G$246</f>
        <v>0.65890147467407567</v>
      </c>
      <c r="T179" s="161">
        <f>L179/L$246</f>
        <v>0.42537112010796219</v>
      </c>
      <c r="U179" s="195"/>
    </row>
    <row r="180" spans="1:30" s="59" customFormat="1" ht="12.75" customHeight="1">
      <c r="A180" s="52" t="s">
        <v>200</v>
      </c>
      <c r="B180" s="162"/>
      <c r="C180" s="162"/>
      <c r="D180" s="196">
        <v>4850</v>
      </c>
      <c r="E180" s="196">
        <v>6030</v>
      </c>
      <c r="F180" s="196">
        <v>7120</v>
      </c>
      <c r="G180" s="196">
        <v>9250</v>
      </c>
      <c r="H180" s="196">
        <v>424</v>
      </c>
      <c r="I180" s="196">
        <v>528</v>
      </c>
      <c r="J180" s="196">
        <v>638</v>
      </c>
      <c r="K180" s="196">
        <v>738</v>
      </c>
      <c r="L180" s="196">
        <v>749</v>
      </c>
      <c r="M180" s="163">
        <f>H180/D180</f>
        <v>8.742268041237114E-2</v>
      </c>
      <c r="N180" s="163">
        <f>I180/E180</f>
        <v>8.7562189054726375E-2</v>
      </c>
      <c r="O180" s="163">
        <f>J180/F180</f>
        <v>8.9606741573033707E-2</v>
      </c>
      <c r="P180" s="163">
        <f>K180/G180</f>
        <v>7.9783783783783785E-2</v>
      </c>
      <c r="Q180" s="163">
        <f>((G180/D180)^(1/13)-1)</f>
        <v>5.0918967138731341E-2</v>
      </c>
      <c r="R180" s="163">
        <f>((K180/H180)^(1/13)-1)</f>
        <v>4.3553344394099414E-2</v>
      </c>
      <c r="S180" s="163">
        <f>G180/G$246</f>
        <v>0.1976918144902757</v>
      </c>
      <c r="T180" s="163">
        <f>L180/L$246</f>
        <v>0.10107962213225372</v>
      </c>
      <c r="U180" s="197"/>
    </row>
    <row r="181" spans="1:30" s="28" customFormat="1" ht="15" customHeight="1">
      <c r="A181" s="86" t="s">
        <v>201</v>
      </c>
      <c r="B181" s="154"/>
      <c r="C181" s="154"/>
      <c r="D181" s="26">
        <f>1000000*'Table 1.7 '!J184/'Table 1.7 '!E184</f>
        <v>21937.37077203274</v>
      </c>
      <c r="E181" s="26">
        <f>1000000*'Table 1.7 '!K184/'Table 1.7 '!F184</f>
        <v>26715.061689967282</v>
      </c>
      <c r="F181" s="26">
        <f>1000000*'Table 1.7 '!L184/'Table 1.7 '!G184</f>
        <v>31955.804803868668</v>
      </c>
      <c r="G181" s="26">
        <f>1000000*'Table 1.7 '!M184/'Table 1.7 '!H184</f>
        <v>35702.635556928763</v>
      </c>
      <c r="H181" s="26">
        <f>1000000*'Table 1.7 '!N184/'Table 1.7 '!E184</f>
        <v>2161.3372013952921</v>
      </c>
      <c r="I181" s="26">
        <f>1000000*'Table 1.7 '!O184/'Table 1.7 '!F184</f>
        <v>2619.44467274614</v>
      </c>
      <c r="J181" s="26">
        <f>1000000*'Table 1.7 '!P184/'Table 1.7 '!G184</f>
        <v>3377.3365758677705</v>
      </c>
      <c r="K181" s="26">
        <f>1000000*'Table 1.7 '!Q184/'Table 1.7 '!H184</f>
        <v>3989.6442742865047</v>
      </c>
      <c r="L181" s="26">
        <f>1000000*'Table 1.7 '!R184/'Table 1.7 '!I184</f>
        <v>4145.8169666052399</v>
      </c>
      <c r="M181" s="155">
        <f>H181/D181</f>
        <v>9.8523073884073317E-2</v>
      </c>
      <c r="N181" s="155">
        <f>I181/E181</f>
        <v>9.8051230543475046E-2</v>
      </c>
      <c r="O181" s="155">
        <f>J181/F181</f>
        <v>0.10568773331156722</v>
      </c>
      <c r="P181" s="155">
        <f>K181/G181</f>
        <v>0.1117464918780272</v>
      </c>
      <c r="Q181" s="155">
        <f>((G181/D181)^(1/13)-1)</f>
        <v>3.817469405297591E-2</v>
      </c>
      <c r="R181" s="155">
        <f>((K181/H181)^(1/13)-1)</f>
        <v>4.8281252495562255E-2</v>
      </c>
      <c r="S181" s="155">
        <f>G181/G$246</f>
        <v>0.76303987084694935</v>
      </c>
      <c r="T181" s="155">
        <f>L181/L$246</f>
        <v>0.55948946917749531</v>
      </c>
      <c r="U181" s="27"/>
    </row>
    <row r="182" spans="1:30" s="51" customFormat="1" ht="12.75" customHeight="1">
      <c r="A182" s="44" t="s">
        <v>202</v>
      </c>
      <c r="B182" s="160"/>
      <c r="C182" s="160"/>
      <c r="D182" s="194">
        <v>23120</v>
      </c>
      <c r="E182" s="194">
        <v>28290</v>
      </c>
      <c r="F182" s="194">
        <v>33170</v>
      </c>
      <c r="G182" s="194">
        <v>37360</v>
      </c>
      <c r="H182" s="194">
        <v>2237</v>
      </c>
      <c r="I182" s="194">
        <v>2859</v>
      </c>
      <c r="J182" s="194">
        <v>3463</v>
      </c>
      <c r="K182" s="194">
        <v>4150</v>
      </c>
      <c r="L182" s="194">
        <v>4243</v>
      </c>
      <c r="M182" s="161">
        <f>H182/D182</f>
        <v>9.6756055363321797E-2</v>
      </c>
      <c r="N182" s="161">
        <f>I182/E182</f>
        <v>0.10106044538706256</v>
      </c>
      <c r="O182" s="161">
        <f>J182/F182</f>
        <v>0.10440156768164004</v>
      </c>
      <c r="P182" s="161">
        <f>K182/G182</f>
        <v>0.11108137044967881</v>
      </c>
      <c r="Q182" s="161">
        <f>((G182/D182)^(1/13)-1)</f>
        <v>3.7605424849989078E-2</v>
      </c>
      <c r="R182" s="161">
        <f>((K182/H182)^(1/13)-1)</f>
        <v>4.8684328310234726E-2</v>
      </c>
      <c r="S182" s="161">
        <f>G182/G$246</f>
        <v>0.79846120966018375</v>
      </c>
      <c r="T182" s="161">
        <f>L182/L$246</f>
        <v>0.57260458839406203</v>
      </c>
      <c r="U182" s="195"/>
    </row>
    <row r="183" spans="1:30" s="51" customFormat="1" ht="12.75" customHeight="1">
      <c r="A183" s="44" t="s">
        <v>203</v>
      </c>
      <c r="B183" s="160"/>
      <c r="C183" s="160"/>
      <c r="D183" s="194">
        <v>22850</v>
      </c>
      <c r="E183" s="194">
        <v>28180</v>
      </c>
      <c r="F183" s="194">
        <v>32200</v>
      </c>
      <c r="G183" s="194">
        <v>35380</v>
      </c>
      <c r="H183" s="194">
        <v>1912</v>
      </c>
      <c r="I183" s="194">
        <v>2478</v>
      </c>
      <c r="J183" s="194">
        <v>3290</v>
      </c>
      <c r="K183" s="194">
        <v>4096</v>
      </c>
      <c r="L183" s="194">
        <v>4237</v>
      </c>
      <c r="M183" s="161">
        <f>H183/D183</f>
        <v>8.36761487964989E-2</v>
      </c>
      <c r="N183" s="161">
        <f>I183/E183</f>
        <v>8.7934705464868701E-2</v>
      </c>
      <c r="O183" s="161">
        <f>J183/F183</f>
        <v>0.10217391304347827</v>
      </c>
      <c r="P183" s="161">
        <f>K183/G183</f>
        <v>0.11577162238552854</v>
      </c>
      <c r="Q183" s="161">
        <f>((G183/D183)^(1/13)-1)</f>
        <v>3.4202324458729061E-2</v>
      </c>
      <c r="R183" s="161">
        <f>((K183/H183)^(1/13)-1)</f>
        <v>6.0355996962583758E-2</v>
      </c>
      <c r="S183" s="161">
        <f>G183/G$246</f>
        <v>0.75614447531523832</v>
      </c>
      <c r="T183" s="161">
        <f>L183/L$246</f>
        <v>0.57179487179487176</v>
      </c>
      <c r="U183" s="195"/>
    </row>
    <row r="184" spans="1:30" s="43" customFormat="1" ht="12.75" customHeight="1">
      <c r="A184" s="36" t="s">
        <v>204</v>
      </c>
      <c r="B184" s="158"/>
      <c r="C184" s="158"/>
      <c r="D184" s="192">
        <v>20260</v>
      </c>
      <c r="E184" s="192">
        <v>25680</v>
      </c>
      <c r="F184" s="192">
        <v>30000</v>
      </c>
      <c r="G184" s="192">
        <v>33280</v>
      </c>
      <c r="H184" s="192">
        <v>2093</v>
      </c>
      <c r="I184" s="192">
        <v>2535</v>
      </c>
      <c r="J184" s="192">
        <v>3294</v>
      </c>
      <c r="K184" s="192">
        <v>3851</v>
      </c>
      <c r="L184" s="192">
        <v>3934</v>
      </c>
      <c r="M184" s="159">
        <f>H184/D184</f>
        <v>0.10330700888450148</v>
      </c>
      <c r="N184" s="159">
        <f>I184/E184</f>
        <v>9.8714953271028041E-2</v>
      </c>
      <c r="O184" s="159">
        <f>J184/F184</f>
        <v>0.10979999999999999</v>
      </c>
      <c r="P184" s="159">
        <f>K184/G184</f>
        <v>0.11571514423076923</v>
      </c>
      <c r="Q184" s="159">
        <f>((G184/D184)^(1/13)-1)</f>
        <v>3.8915673355686353E-2</v>
      </c>
      <c r="R184" s="159">
        <f>((K184/H184)^(1/13)-1)</f>
        <v>4.8019976254128904E-2</v>
      </c>
      <c r="S184" s="159">
        <f>G184/G$246</f>
        <v>0.71126309040393243</v>
      </c>
      <c r="T184" s="159">
        <f>L184/L$246</f>
        <v>0.53090418353576252</v>
      </c>
      <c r="U184" s="193"/>
      <c r="AC184" s="200"/>
      <c r="AD184" s="200"/>
    </row>
    <row r="185" spans="1:30" s="43" customFormat="1" ht="12.75" customHeight="1">
      <c r="A185" s="36" t="s">
        <v>205</v>
      </c>
      <c r="B185" s="158"/>
      <c r="C185" s="158"/>
      <c r="D185" s="192">
        <v>22330</v>
      </c>
      <c r="E185" s="192">
        <v>25700</v>
      </c>
      <c r="F185" s="192">
        <v>31760</v>
      </c>
      <c r="G185" s="192">
        <v>35950</v>
      </c>
      <c r="H185" s="192">
        <v>2266</v>
      </c>
      <c r="I185" s="192">
        <v>2667</v>
      </c>
      <c r="J185" s="192">
        <v>3355</v>
      </c>
      <c r="K185" s="192">
        <v>3922</v>
      </c>
      <c r="L185" s="192">
        <v>4129</v>
      </c>
      <c r="M185" s="159">
        <f>H185/D185</f>
        <v>0.10147783251231528</v>
      </c>
      <c r="N185" s="159">
        <f>I185/E185</f>
        <v>0.10377431906614785</v>
      </c>
      <c r="O185" s="159">
        <f>J185/F185</f>
        <v>0.10563602015113351</v>
      </c>
      <c r="P185" s="159">
        <f>K185/G185</f>
        <v>0.10909596662030598</v>
      </c>
      <c r="Q185" s="159">
        <f>((G185/D185)^(1/13)-1)</f>
        <v>3.7309785247469529E-2</v>
      </c>
      <c r="R185" s="159">
        <f>((K185/H185)^(1/13)-1)</f>
        <v>4.3101920274333239E-2</v>
      </c>
      <c r="S185" s="159">
        <f>G185/G$246</f>
        <v>0.76832656550544987</v>
      </c>
      <c r="T185" s="159">
        <f>L185/L$246</f>
        <v>0.5572199730094467</v>
      </c>
      <c r="U185" s="193"/>
      <c r="AC185" s="200"/>
      <c r="AD185" s="200"/>
    </row>
    <row r="186" spans="1:30" s="59" customFormat="1" ht="12.75" customHeight="1">
      <c r="A186" s="52" t="s">
        <v>206</v>
      </c>
      <c r="B186" s="162"/>
      <c r="C186" s="162"/>
      <c r="D186" s="199">
        <f>D190*$E349/$E350</f>
        <v>99068.681458811523</v>
      </c>
      <c r="E186" s="199">
        <f>E190*$E349/$E350</f>
        <v>122567.35526651364</v>
      </c>
      <c r="F186" s="199">
        <f>F190*$E349/$E350</f>
        <v>140740.14282070901</v>
      </c>
      <c r="G186" s="199">
        <f>G190*$E349/$E350</f>
        <v>141100</v>
      </c>
      <c r="H186" s="199">
        <f>D186*M186</f>
        <v>9760.1535296023339</v>
      </c>
      <c r="I186" s="199">
        <f>E186*N186</f>
        <v>12017.311460923216</v>
      </c>
      <c r="J186" s="199">
        <f>F186*O186</f>
        <v>14873.260908170781</v>
      </c>
      <c r="K186" s="199">
        <f>G186*P186</f>
        <v>15765.828670851375</v>
      </c>
      <c r="L186" s="199">
        <f>L317*K186/K317</f>
        <v>16382.933186747461</v>
      </c>
      <c r="M186" s="198">
        <f>M$317</f>
        <v>9.8519061583152129E-2</v>
      </c>
      <c r="N186" s="198">
        <f>N$317</f>
        <v>9.804659189057692E-2</v>
      </c>
      <c r="O186" s="198">
        <f>O$317</f>
        <v>0.10567888173254203</v>
      </c>
      <c r="P186" s="198">
        <f>P$317</f>
        <v>0.11173514295429748</v>
      </c>
      <c r="Q186" s="198">
        <f>((G186/D186)^(1/13)-1)</f>
        <v>2.7577683604370629E-2</v>
      </c>
      <c r="R186" s="198">
        <f>((K186/H186)^(1/13)-1)</f>
        <v>3.7576225066943358E-2</v>
      </c>
      <c r="S186" s="198">
        <f>G186/G$246</f>
        <v>3.0156016242786921</v>
      </c>
      <c r="T186" s="198">
        <f>L186/L$246</f>
        <v>2.2109221574557978</v>
      </c>
      <c r="U186" s="197"/>
    </row>
    <row r="187" spans="1:30" s="51" customFormat="1" ht="12.75" customHeight="1">
      <c r="A187" s="44" t="s">
        <v>207</v>
      </c>
      <c r="B187" s="160"/>
      <c r="C187" s="160"/>
      <c r="D187" s="194">
        <v>36060</v>
      </c>
      <c r="E187" s="194">
        <v>46750</v>
      </c>
      <c r="F187" s="194">
        <v>58570</v>
      </c>
      <c r="G187" s="194">
        <v>52770</v>
      </c>
      <c r="H187" s="194">
        <v>2152</v>
      </c>
      <c r="I187" s="194">
        <v>3987</v>
      </c>
      <c r="J187" s="194">
        <v>5381</v>
      </c>
      <c r="K187" s="194">
        <v>5996</v>
      </c>
      <c r="L187" s="194">
        <v>6526</v>
      </c>
      <c r="M187" s="161">
        <f>H187/D187</f>
        <v>5.9678313921242371E-2</v>
      </c>
      <c r="N187" s="161">
        <f>I187/E187</f>
        <v>8.5283422459893052E-2</v>
      </c>
      <c r="O187" s="161">
        <f>J187/F187</f>
        <v>9.1872972511524667E-2</v>
      </c>
      <c r="P187" s="161">
        <f>K187/G187</f>
        <v>0.11362516581390941</v>
      </c>
      <c r="Q187" s="161">
        <f>((G187/D187)^(1/13)-1)</f>
        <v>2.9722270259359362E-2</v>
      </c>
      <c r="R187" s="161">
        <f>((K187/H187)^(1/13)-1)</f>
        <v>8.2012450764243683E-2</v>
      </c>
      <c r="S187" s="161">
        <f>G187/G$246</f>
        <v>1.1278050865569567</v>
      </c>
      <c r="T187" s="161">
        <f>L187/L$246</f>
        <v>0.88070175438596487</v>
      </c>
      <c r="U187" s="195"/>
    </row>
    <row r="188" spans="1:30" s="59" customFormat="1" ht="12.75" customHeight="1">
      <c r="A188" s="52" t="s">
        <v>208</v>
      </c>
      <c r="B188" s="162"/>
      <c r="C188" s="162"/>
      <c r="D188" s="199">
        <f>D184*$E351/$E352</f>
        <v>19480.76923076923</v>
      </c>
      <c r="E188" s="199">
        <f>E184*$E351/$E352</f>
        <v>24692.307692307691</v>
      </c>
      <c r="F188" s="199">
        <f>F184*$E351/$E352</f>
        <v>28846.153846153848</v>
      </c>
      <c r="G188" s="199">
        <f>G184*$E351/$E352</f>
        <v>32000</v>
      </c>
      <c r="H188" s="196">
        <v>2401</v>
      </c>
      <c r="I188" s="196">
        <v>3067</v>
      </c>
      <c r="J188" s="196">
        <v>4544</v>
      </c>
      <c r="K188" s="196">
        <v>5733</v>
      </c>
      <c r="L188" s="196">
        <v>7521</v>
      </c>
      <c r="M188" s="198">
        <f>H188/D188</f>
        <v>0.12324975320829221</v>
      </c>
      <c r="N188" s="198">
        <f>I188/E188</f>
        <v>0.12420872274143302</v>
      </c>
      <c r="O188" s="198">
        <f>J188/F188</f>
        <v>0.15752533333333332</v>
      </c>
      <c r="P188" s="198">
        <f>K188/G188</f>
        <v>0.17915624999999999</v>
      </c>
      <c r="Q188" s="198">
        <f>((G188/D188)^(1/13)-1)</f>
        <v>3.8915673355686353E-2</v>
      </c>
      <c r="R188" s="163">
        <f>((K188/H188)^(1/13)-1)</f>
        <v>6.9242313852613036E-2</v>
      </c>
      <c r="S188" s="163">
        <f>G188/G$246</f>
        <v>0.68390681769608885</v>
      </c>
      <c r="T188" s="163">
        <f>L188/L$246</f>
        <v>1.0149797570850203</v>
      </c>
      <c r="U188" s="197"/>
    </row>
    <row r="189" spans="1:30" s="51" customFormat="1" ht="12.75" customHeight="1">
      <c r="A189" s="44" t="s">
        <v>209</v>
      </c>
      <c r="B189" s="160"/>
      <c r="C189" s="160"/>
      <c r="D189" s="194">
        <v>21870</v>
      </c>
      <c r="E189" s="194">
        <v>30040</v>
      </c>
      <c r="F189" s="194">
        <v>35270</v>
      </c>
      <c r="G189" s="194">
        <v>40620</v>
      </c>
      <c r="H189" s="194">
        <v>1791</v>
      </c>
      <c r="I189" s="194">
        <v>2331</v>
      </c>
      <c r="J189" s="194">
        <v>3447</v>
      </c>
      <c r="K189" s="194">
        <v>4233</v>
      </c>
      <c r="L189" s="194">
        <v>4389</v>
      </c>
      <c r="M189" s="161">
        <f>H189/D189</f>
        <v>8.1893004115226334E-2</v>
      </c>
      <c r="N189" s="161">
        <f>I189/E189</f>
        <v>7.7596537949400801E-2</v>
      </c>
      <c r="O189" s="161">
        <f>J189/F189</f>
        <v>9.7731783385313298E-2</v>
      </c>
      <c r="P189" s="161">
        <f>K189/G189</f>
        <v>0.10420974889217134</v>
      </c>
      <c r="Q189" s="161">
        <f>((G189/D189)^(1/13)-1)</f>
        <v>4.877888112306894E-2</v>
      </c>
      <c r="R189" s="161">
        <f>((K189/H189)^(1/13)-1)</f>
        <v>6.8402318361687309E-2</v>
      </c>
      <c r="S189" s="161">
        <f>G189/G$246</f>
        <v>0.86813421671297286</v>
      </c>
      <c r="T189" s="161">
        <f>L189/L$246</f>
        <v>0.59230769230769231</v>
      </c>
      <c r="U189" s="195"/>
    </row>
    <row r="190" spans="1:30" s="51" customFormat="1" ht="12.75" customHeight="1">
      <c r="A190" s="44" t="s">
        <v>210</v>
      </c>
      <c r="B190" s="160"/>
      <c r="C190" s="160"/>
      <c r="D190" s="194">
        <v>27530</v>
      </c>
      <c r="E190" s="194">
        <v>34060</v>
      </c>
      <c r="F190" s="194">
        <v>39110</v>
      </c>
      <c r="G190" s="194">
        <v>39210</v>
      </c>
      <c r="H190" s="194">
        <v>2555</v>
      </c>
      <c r="I190" s="194">
        <v>3212</v>
      </c>
      <c r="J190" s="194">
        <v>4003</v>
      </c>
      <c r="K190" s="194">
        <v>4815</v>
      </c>
      <c r="L190" s="194">
        <v>5072</v>
      </c>
      <c r="M190" s="161">
        <f>H190/D190</f>
        <v>9.2807845986196874E-2</v>
      </c>
      <c r="N190" s="161">
        <f>I190/E190</f>
        <v>9.4304169113329422E-2</v>
      </c>
      <c r="O190" s="161">
        <f>J190/F190</f>
        <v>0.10235233955510099</v>
      </c>
      <c r="P190" s="161">
        <f>K190/G190</f>
        <v>0.12280030604437643</v>
      </c>
      <c r="Q190" s="161">
        <f>((G190/D190)^(1/13)-1)</f>
        <v>2.7577683604370629E-2</v>
      </c>
      <c r="R190" s="161">
        <f>((K190/H190)^(1/13)-1)</f>
        <v>4.9952483518367119E-2</v>
      </c>
      <c r="S190" s="161">
        <f>G190/G$246</f>
        <v>0.83799957255823898</v>
      </c>
      <c r="T190" s="161">
        <f>L190/L$246</f>
        <v>0.68448043184885288</v>
      </c>
      <c r="U190" s="195"/>
    </row>
    <row r="191" spans="1:30" s="28" customFormat="1" ht="18" customHeight="1">
      <c r="A191" s="22" t="s">
        <v>211</v>
      </c>
      <c r="B191" s="154"/>
      <c r="C191" s="154"/>
      <c r="D191" s="190">
        <f>1000000*'Table 1.7 '!J194/'Table 1.7 '!E194</f>
        <v>5920.0367244349145</v>
      </c>
      <c r="E191" s="190">
        <f>1000000*'Table 1.7 '!K194/'Table 1.7 '!F194</f>
        <v>6864.0929632362322</v>
      </c>
      <c r="F191" s="190">
        <f>1000000*'Table 1.7 '!L194/'Table 1.7 '!G194</f>
        <v>8635.5117635868555</v>
      </c>
      <c r="G191" s="190">
        <f>1000000*'Table 1.7 '!M194/'Table 1.7 '!H194</f>
        <v>10512.986125191524</v>
      </c>
      <c r="H191" s="190">
        <f>1000000*'Table 1.7 '!N194/'Table 1.7 '!E194</f>
        <v>370.6625913203693</v>
      </c>
      <c r="I191" s="190">
        <f>1000000*'Table 1.7 '!O194/'Table 1.7 '!F194</f>
        <v>455.29559303804251</v>
      </c>
      <c r="J191" s="190">
        <f>1000000*'Table 1.7 '!P194/'Table 1.7 '!G194</f>
        <v>603.41173068587716</v>
      </c>
      <c r="K191" s="190">
        <f>1000000*'Table 1.7 '!Q194/'Table 1.7 '!H194</f>
        <v>748.4867615467947</v>
      </c>
      <c r="L191" s="190">
        <f>1000000*'Table 1.7 '!R194/'Table 1.7 '!I194</f>
        <v>803.06143823079549</v>
      </c>
      <c r="M191" s="155">
        <f>H191/D191</f>
        <v>6.2611535801874632E-2</v>
      </c>
      <c r="N191" s="155">
        <f>I191/E191</f>
        <v>6.6330044694409715E-2</v>
      </c>
      <c r="O191" s="155">
        <f>J191/F191</f>
        <v>6.987561909535786E-2</v>
      </c>
      <c r="P191" s="155">
        <f>K191/G191</f>
        <v>7.1196399636945101E-2</v>
      </c>
      <c r="Q191" s="155">
        <f>((G191/D191)^(1/13)-1)</f>
        <v>4.5164729424807426E-2</v>
      </c>
      <c r="R191" s="155">
        <f>((K191/H191)^(1/13)-1)</f>
        <v>5.5546416847050528E-2</v>
      </c>
      <c r="S191" s="155">
        <f>G191/G$246</f>
        <v>0.22468446516758975</v>
      </c>
      <c r="T191" s="155">
        <f>L191/L$246</f>
        <v>0.10837536278418293</v>
      </c>
      <c r="U191" s="27"/>
    </row>
    <row r="192" spans="1:30" s="28" customFormat="1" ht="15" customHeight="1">
      <c r="A192" s="86" t="s">
        <v>212</v>
      </c>
      <c r="B192" s="154"/>
      <c r="C192" s="154"/>
      <c r="D192" s="26">
        <f>1000000*'Table 1.7 '!J195/'Table 1.7 '!E195</f>
        <v>5191.2753508996657</v>
      </c>
      <c r="E192" s="26">
        <f>1000000*'Table 1.7 '!K195/'Table 1.7 '!F195</f>
        <v>5670.4588888222352</v>
      </c>
      <c r="F192" s="26">
        <f>1000000*'Table 1.7 '!L195/'Table 1.7 '!G195</f>
        <v>6809.4704025148794</v>
      </c>
      <c r="G192" s="26">
        <f>1000000*'Table 1.7 '!M195/'Table 1.7 '!H195</f>
        <v>8118.256836981881</v>
      </c>
      <c r="H192" s="26">
        <f>1000000*'Table 1.7 '!N195/'Table 1.7 '!E195</f>
        <v>210.67336441421298</v>
      </c>
      <c r="I192" s="26">
        <f>1000000*'Table 1.7 '!O195/'Table 1.7 '!F195</f>
        <v>267.99485800692401</v>
      </c>
      <c r="J192" s="26">
        <f>1000000*'Table 1.7 '!P195/'Table 1.7 '!G195</f>
        <v>334.78128581478387</v>
      </c>
      <c r="K192" s="26">
        <f>1000000*'Table 1.7 '!Q195/'Table 1.7 '!H195</f>
        <v>440.04679493337932</v>
      </c>
      <c r="L192" s="26">
        <f>1000000*'Table 1.7 '!R195/'Table 1.7 '!I195</f>
        <v>486.22723139252122</v>
      </c>
      <c r="M192" s="155">
        <f>H192/D192</f>
        <v>4.0582198048443444E-2</v>
      </c>
      <c r="N192" s="155">
        <f>I192/E192</f>
        <v>4.7261582045009243E-2</v>
      </c>
      <c r="O192" s="155">
        <f>J192/F192</f>
        <v>4.9164070922628894E-2</v>
      </c>
      <c r="P192" s="155">
        <f>K192/G192</f>
        <v>5.4204591425192607E-2</v>
      </c>
      <c r="Q192" s="155">
        <f>((G192/D192)^(1/13)-1)</f>
        <v>3.4993432485066034E-2</v>
      </c>
      <c r="R192" s="155">
        <f>((K192/H192)^(1/13)-1)</f>
        <v>5.8295291615196199E-2</v>
      </c>
      <c r="S192" s="155">
        <f>G192/G$246</f>
        <v>0.17350409995686858</v>
      </c>
      <c r="T192" s="155">
        <f>L192/L$246</f>
        <v>6.5617710039476543E-2</v>
      </c>
      <c r="U192" s="27"/>
    </row>
    <row r="193" spans="1:21" ht="12.75" customHeight="1">
      <c r="A193" s="35" t="s">
        <v>346</v>
      </c>
      <c r="B193" s="187"/>
      <c r="C193" s="187"/>
      <c r="D193" s="188">
        <f>D$206*$E353/$E366</f>
        <v>8972.0488466757124</v>
      </c>
      <c r="E193" s="188">
        <f>E$206*$E353/$E366</f>
        <v>9203.7991858887381</v>
      </c>
      <c r="F193" s="188">
        <f>F$206*$E353/$E366</f>
        <v>10925.373134328358</v>
      </c>
      <c r="G193" s="188">
        <f>G$206*$E353/$E366</f>
        <v>12200</v>
      </c>
      <c r="H193" s="188">
        <f>D193*M193</f>
        <v>470.95126813595613</v>
      </c>
      <c r="I193" s="188">
        <f>E193*N193</f>
        <v>543.56932069250104</v>
      </c>
      <c r="J193" s="188">
        <f>F193*O193</f>
        <v>622.7406693026262</v>
      </c>
      <c r="K193" s="188">
        <f>G193*P193</f>
        <v>685.22146657826318</v>
      </c>
      <c r="L193" s="188">
        <f>L$318*K193/K$318</f>
        <v>757.64818586858439</v>
      </c>
      <c r="M193" s="189">
        <f>M$318</f>
        <v>5.2490938935363808E-2</v>
      </c>
      <c r="N193" s="189">
        <f>N$318</f>
        <v>5.9059233009549073E-2</v>
      </c>
      <c r="O193" s="189">
        <f>O$318</f>
        <v>5.6999487490814148E-2</v>
      </c>
      <c r="P193" s="189">
        <f>P$318</f>
        <v>5.6165693981824853E-2</v>
      </c>
      <c r="Q193" s="201">
        <f>((G193/D193)^(1/13)-1)</f>
        <v>2.392178866374195E-2</v>
      </c>
      <c r="R193" s="201">
        <f>((K193/H193)^(1/13)-1)</f>
        <v>2.9265241659824248E-2</v>
      </c>
      <c r="S193" s="201">
        <f>G193/G$246</f>
        <v>0.26073947424663391</v>
      </c>
      <c r="T193" s="201">
        <f>L193/L$246</f>
        <v>0.10224671874069965</v>
      </c>
      <c r="U193" s="186"/>
    </row>
    <row r="194" spans="1:21" ht="12.75" customHeight="1">
      <c r="A194" s="35" t="s">
        <v>214</v>
      </c>
      <c r="B194" s="187"/>
      <c r="C194" s="187"/>
      <c r="D194" s="108">
        <v>9770</v>
      </c>
      <c r="E194" s="108">
        <v>11420</v>
      </c>
      <c r="F194" s="108">
        <v>15050</v>
      </c>
      <c r="G194" s="108">
        <v>19660</v>
      </c>
      <c r="H194" s="108">
        <v>499</v>
      </c>
      <c r="I194" s="108">
        <v>579</v>
      </c>
      <c r="J194" s="108">
        <v>753</v>
      </c>
      <c r="K194" s="108">
        <v>958</v>
      </c>
      <c r="L194" s="108">
        <v>950</v>
      </c>
      <c r="M194" s="157">
        <f>H194/D194</f>
        <v>5.1074718526100307E-2</v>
      </c>
      <c r="N194" s="157">
        <f>I194/E194</f>
        <v>5.0700525394045536E-2</v>
      </c>
      <c r="O194" s="157">
        <f>J194/F194</f>
        <v>5.0033222591362128E-2</v>
      </c>
      <c r="P194" s="157">
        <f>K194/G194</f>
        <v>4.8728382502543237E-2</v>
      </c>
      <c r="Q194" s="157">
        <f>((G194/D194)^(1/13)-1)</f>
        <v>5.5262945141086206E-2</v>
      </c>
      <c r="R194" s="157">
        <f>((K194/H194)^(1/13)-1)</f>
        <v>5.145239013910996E-2</v>
      </c>
      <c r="S194" s="157">
        <f>G194/G$246</f>
        <v>0.42017525112203463</v>
      </c>
      <c r="T194" s="157">
        <f>L194/L$246</f>
        <v>0.12820512820512819</v>
      </c>
      <c r="U194" s="186"/>
    </row>
    <row r="195" spans="1:21" ht="12.75" customHeight="1">
      <c r="A195" s="35" t="s">
        <v>347</v>
      </c>
      <c r="B195" s="187"/>
      <c r="C195" s="187"/>
      <c r="D195" s="188">
        <f>D$206*$E354/$E364</f>
        <v>20692.819614711032</v>
      </c>
      <c r="E195" s="188">
        <f>E$206*$E354/$E364</f>
        <v>21227.320490367776</v>
      </c>
      <c r="F195" s="188">
        <f>F$206*$E354/$E364</f>
        <v>25197.898423817864</v>
      </c>
      <c r="G195" s="188">
        <f>G$206*$E354/$E364</f>
        <v>28137.653239929947</v>
      </c>
      <c r="H195" s="188">
        <f>D195*M195</f>
        <v>1086.1855307962953</v>
      </c>
      <c r="I195" s="188">
        <f>E195*N195</f>
        <v>1253.669267009006</v>
      </c>
      <c r="J195" s="188">
        <f>F195*O195</f>
        <v>1436.2672960032119</v>
      </c>
      <c r="K195" s="188">
        <f>G195*P195</f>
        <v>1580.3708212406079</v>
      </c>
      <c r="L195" s="188">
        <f>L$318*K195/K$318</f>
        <v>1747.4132731010018</v>
      </c>
      <c r="M195" s="189">
        <f>M$318</f>
        <v>5.2490938935363808E-2</v>
      </c>
      <c r="N195" s="189">
        <f>N$318</f>
        <v>5.9059233009549073E-2</v>
      </c>
      <c r="O195" s="189">
        <f>O$318</f>
        <v>5.6999487490814148E-2</v>
      </c>
      <c r="P195" s="189">
        <f>P$318</f>
        <v>5.6165693981824853E-2</v>
      </c>
      <c r="Q195" s="201">
        <f>((G195/D195)^(1/13)-1)</f>
        <v>2.392178866374195E-2</v>
      </c>
      <c r="R195" s="201">
        <f>((K195/H195)^(1/13)-1)</f>
        <v>2.9265241659824248E-2</v>
      </c>
      <c r="S195" s="201">
        <f>G195/G$246</f>
        <v>0.60136040264864177</v>
      </c>
      <c r="T195" s="201">
        <f>L195/L$246</f>
        <v>0.2358182554792175</v>
      </c>
      <c r="U195" s="186"/>
    </row>
    <row r="196" spans="1:21" ht="12.75" customHeight="1">
      <c r="A196" s="35" t="s">
        <v>216</v>
      </c>
      <c r="B196" s="187"/>
      <c r="C196" s="187"/>
      <c r="D196" s="188">
        <f>D$206*$E355/$E$367</f>
        <v>18741.445783132531</v>
      </c>
      <c r="E196" s="188">
        <f>E$206*$E355/$E$367</f>
        <v>19225.542168674699</v>
      </c>
      <c r="F196" s="188">
        <f>F$206*$E355/$E$367</f>
        <v>22821.686746987951</v>
      </c>
      <c r="G196" s="188">
        <f>G$206*$E355/$E$367</f>
        <v>25484.216867469881</v>
      </c>
      <c r="H196" s="108">
        <v>1224</v>
      </c>
      <c r="I196" s="108">
        <v>1374</v>
      </c>
      <c r="J196" s="108">
        <v>1279</v>
      </c>
      <c r="K196" s="108">
        <v>1737</v>
      </c>
      <c r="L196" s="108">
        <v>1633</v>
      </c>
      <c r="M196" s="189">
        <f>H196/D196</f>
        <v>6.5309795955102404E-2</v>
      </c>
      <c r="N196" s="189">
        <f>I196/E196</f>
        <v>7.1467425362845616E-2</v>
      </c>
      <c r="O196" s="189">
        <f>J196/F196</f>
        <v>5.6043184457818605E-2</v>
      </c>
      <c r="P196" s="189">
        <f>K196/G196</f>
        <v>6.8159834341123021E-2</v>
      </c>
      <c r="Q196" s="157">
        <f>((G196/D196)^(1/13)-1)</f>
        <v>2.392178866374195E-2</v>
      </c>
      <c r="R196" s="157">
        <f>((K196/H196)^(1/13)-1)</f>
        <v>2.7291567248779014E-2</v>
      </c>
      <c r="S196" s="157">
        <f>G196/G$246</f>
        <v>0.5446509268533849</v>
      </c>
      <c r="T196" s="157">
        <f>L196/L$246</f>
        <v>0.22037786774628879</v>
      </c>
      <c r="U196" s="186"/>
    </row>
    <row r="197" spans="1:21" ht="12.75" customHeight="1">
      <c r="A197" s="35" t="s">
        <v>217</v>
      </c>
      <c r="B197" s="187"/>
      <c r="C197" s="187"/>
      <c r="D197" s="188">
        <f>D318*E197/E318</f>
        <v>10654.805466965929</v>
      </c>
      <c r="E197" s="188">
        <f>E318*F197/F318</f>
        <v>13681.972197447292</v>
      </c>
      <c r="F197" s="108">
        <v>18240</v>
      </c>
      <c r="G197" s="188">
        <f>G318*F197/F318</f>
        <v>22850.496909093617</v>
      </c>
      <c r="H197" s="108">
        <v>653</v>
      </c>
      <c r="I197" s="108">
        <v>841</v>
      </c>
      <c r="J197" s="108">
        <v>1131</v>
      </c>
      <c r="K197" s="108">
        <v>1499</v>
      </c>
      <c r="L197" s="108">
        <v>1457</v>
      </c>
      <c r="M197" s="189">
        <f>H197/D197</f>
        <v>6.1286900265289296E-2</v>
      </c>
      <c r="N197" s="189">
        <f>I197/E197</f>
        <v>6.1467746598469861E-2</v>
      </c>
      <c r="O197" s="157">
        <f>J197/F197</f>
        <v>6.200657894736842E-2</v>
      </c>
      <c r="P197" s="189">
        <f>K197/G197</f>
        <v>6.560032396509749E-2</v>
      </c>
      <c r="Q197" s="157">
        <f>((G197/D197)^(1/13)-1)</f>
        <v>6.0445787029742126E-2</v>
      </c>
      <c r="R197" s="157">
        <f>((K197/H197)^(1/13)-1)</f>
        <v>6.6008457034558266E-2</v>
      </c>
      <c r="S197" s="157">
        <f>G197/G$246</f>
        <v>0.4883628319960166</v>
      </c>
      <c r="T197" s="157">
        <f>L197/L$246</f>
        <v>0.19662618083670716</v>
      </c>
      <c r="U197" s="186"/>
    </row>
    <row r="198" spans="1:21" ht="12.75" customHeight="1">
      <c r="A198" s="35" t="s">
        <v>348</v>
      </c>
      <c r="B198" s="187"/>
      <c r="C198" s="187"/>
      <c r="D198" s="188">
        <f>D$206*$E356/$E$365</f>
        <v>32706.896551724138</v>
      </c>
      <c r="E198" s="188">
        <f>E$206*$E356/$E$365</f>
        <v>33551.724137931036</v>
      </c>
      <c r="F198" s="188">
        <f>F$206*$E356/$E$365</f>
        <v>39827.586206896551</v>
      </c>
      <c r="G198" s="188">
        <f>G$206*$E356/$E$365</f>
        <v>44474.137931034486</v>
      </c>
      <c r="H198" s="188">
        <f>D198*M198</f>
        <v>1716.8157096618129</v>
      </c>
      <c r="I198" s="188">
        <f>E198*N198</f>
        <v>1981.5390937341811</v>
      </c>
      <c r="J198" s="188">
        <f>F198*O198</f>
        <v>2270.1520017893222</v>
      </c>
      <c r="K198" s="188">
        <f>G198*P198</f>
        <v>2497.9208211399518</v>
      </c>
      <c r="L198" s="188">
        <f>L$318*K198/K$318</f>
        <v>2761.9467148784815</v>
      </c>
      <c r="M198" s="189">
        <f>M$318</f>
        <v>5.2490938935363808E-2</v>
      </c>
      <c r="N198" s="189">
        <f>N$318</f>
        <v>5.9059233009549073E-2</v>
      </c>
      <c r="O198" s="189">
        <f>O$318</f>
        <v>5.6999487490814148E-2</v>
      </c>
      <c r="P198" s="189">
        <f>P$318</f>
        <v>5.6165693981824853E-2</v>
      </c>
      <c r="Q198" s="201">
        <f>((G198/D198)^(1/13)-1)</f>
        <v>2.392178866374195E-2</v>
      </c>
      <c r="R198" s="201">
        <f>((K198/H198)^(1/13)-1)</f>
        <v>2.9265241659824248E-2</v>
      </c>
      <c r="S198" s="201">
        <f>G198/G$246</f>
        <v>0.95050519194345984</v>
      </c>
      <c r="T198" s="201">
        <f>L198/L$246</f>
        <v>0.3727323501860299</v>
      </c>
      <c r="U198" s="186"/>
    </row>
    <row r="199" spans="1:21" ht="12.75" customHeight="1">
      <c r="A199" s="35" t="s">
        <v>349</v>
      </c>
      <c r="B199" s="187"/>
      <c r="C199" s="187"/>
      <c r="D199" s="188">
        <f>D$206*$E357/$E$365</f>
        <v>37209.404388714735</v>
      </c>
      <c r="E199" s="188">
        <f>E$206*$E357/$E$365</f>
        <v>38170.532915360498</v>
      </c>
      <c r="F199" s="188">
        <f>F$206*$E357/$E$365</f>
        <v>45310.34482758621</v>
      </c>
      <c r="G199" s="188">
        <f>G$206*$E357/$E$365</f>
        <v>50596.551724137928</v>
      </c>
      <c r="H199" s="188">
        <f>D199*M199</f>
        <v>1953.1565735892832</v>
      </c>
      <c r="I199" s="188">
        <f>E199*N199</f>
        <v>2254.3223975469382</v>
      </c>
      <c r="J199" s="188">
        <f>F199*O199</f>
        <v>2582.6664332044757</v>
      </c>
      <c r="K199" s="188">
        <f>G199*P199</f>
        <v>2841.7904406735033</v>
      </c>
      <c r="L199" s="188">
        <f>L$318*K199/K$318</f>
        <v>3142.162756147467</v>
      </c>
      <c r="M199" s="189">
        <f>M$318</f>
        <v>5.2490938935363808E-2</v>
      </c>
      <c r="N199" s="189">
        <f>N$318</f>
        <v>5.9059233009549073E-2</v>
      </c>
      <c r="O199" s="189">
        <f>O$318</f>
        <v>5.6999487490814148E-2</v>
      </c>
      <c r="P199" s="189">
        <f>P$318</f>
        <v>5.6165693981824853E-2</v>
      </c>
      <c r="Q199" s="201">
        <f>((G199/D199)^(1/13)-1)</f>
        <v>2.392178866374195E-2</v>
      </c>
      <c r="R199" s="201">
        <f>((K199/H199)^(1/13)-1)</f>
        <v>2.9265241659824248E-2</v>
      </c>
      <c r="S199" s="201">
        <f>G199/G$246</f>
        <v>1.0813539586265852</v>
      </c>
      <c r="T199" s="201">
        <f>L199/L$246</f>
        <v>0.42404355683501577</v>
      </c>
      <c r="U199" s="186"/>
    </row>
    <row r="200" spans="1:21" ht="12.75" customHeight="1">
      <c r="A200" s="35" t="s">
        <v>220</v>
      </c>
      <c r="B200" s="187"/>
      <c r="C200" s="187"/>
      <c r="D200" s="188">
        <f>D$206*$E358/$E$367</f>
        <v>6464.8192771084341</v>
      </c>
      <c r="E200" s="188">
        <f>E$206*$E358/$E$367</f>
        <v>6631.8072289156626</v>
      </c>
      <c r="F200" s="188">
        <f>F$206*$E358/$E$367</f>
        <v>7872.2891566265062</v>
      </c>
      <c r="G200" s="188">
        <f>G$206*$E358/$E$367</f>
        <v>8790.7228915662654</v>
      </c>
      <c r="H200" s="108">
        <v>130</v>
      </c>
      <c r="I200" s="108">
        <v>163</v>
      </c>
      <c r="J200" s="108">
        <v>272</v>
      </c>
      <c r="K200" s="108">
        <v>434</v>
      </c>
      <c r="L200" s="108">
        <v>480</v>
      </c>
      <c r="M200" s="189">
        <f>H200/D200</f>
        <v>2.0108837452010881E-2</v>
      </c>
      <c r="N200" s="189">
        <f>I200/E200</f>
        <v>2.4578519002979436E-2</v>
      </c>
      <c r="O200" s="189">
        <f>J200/F200</f>
        <v>3.455157636975819E-2</v>
      </c>
      <c r="P200" s="189">
        <f>K200/G200</f>
        <v>4.9370228746076779E-2</v>
      </c>
      <c r="Q200" s="201">
        <f>((G200/D200)^(1/13)-1)</f>
        <v>2.392178866374195E-2</v>
      </c>
      <c r="R200" s="157">
        <f>((K200/H200)^(1/13)-1)</f>
        <v>9.7167155606012523E-2</v>
      </c>
      <c r="S200" s="157">
        <f>G200/G$246</f>
        <v>0.18787610368810143</v>
      </c>
      <c r="T200" s="157">
        <f>L200/L$246</f>
        <v>6.4777327935222673E-2</v>
      </c>
      <c r="U200" s="186"/>
    </row>
    <row r="201" spans="1:21" ht="12.75" customHeight="1">
      <c r="A201" s="35" t="s">
        <v>221</v>
      </c>
      <c r="B201" s="187"/>
      <c r="C201" s="187"/>
      <c r="D201" s="108">
        <v>4730</v>
      </c>
      <c r="E201" s="108">
        <v>5300</v>
      </c>
      <c r="F201" s="108">
        <v>6510</v>
      </c>
      <c r="G201" s="108">
        <v>8300</v>
      </c>
      <c r="H201" s="108">
        <v>311</v>
      </c>
      <c r="I201" s="108">
        <v>380</v>
      </c>
      <c r="J201" s="108">
        <v>462</v>
      </c>
      <c r="K201" s="108">
        <v>584</v>
      </c>
      <c r="L201" s="108">
        <v>626</v>
      </c>
      <c r="M201" s="157">
        <f>H201/D201</f>
        <v>6.5750528541226219E-2</v>
      </c>
      <c r="N201" s="157">
        <f>I201/E201</f>
        <v>7.1698113207547168E-2</v>
      </c>
      <c r="O201" s="157">
        <f>J201/F201</f>
        <v>7.0967741935483872E-2</v>
      </c>
      <c r="P201" s="157">
        <f>K201/G201</f>
        <v>7.0361445783132526E-2</v>
      </c>
      <c r="Q201" s="157">
        <f>((G201/D201)^(1/13)-1)</f>
        <v>4.420536289425514E-2</v>
      </c>
      <c r="R201" s="157">
        <f>((K201/H201)^(1/13)-1)</f>
        <v>4.9663725649227386E-2</v>
      </c>
      <c r="S201" s="157">
        <f>G201/G$246</f>
        <v>0.17738833083992306</v>
      </c>
      <c r="T201" s="157">
        <f>L201/L$246</f>
        <v>8.4480431848852899E-2</v>
      </c>
      <c r="U201" s="186"/>
    </row>
    <row r="202" spans="1:21" ht="12.75" customHeight="1">
      <c r="A202" s="35" t="s">
        <v>222</v>
      </c>
      <c r="B202" s="187"/>
      <c r="C202" s="187"/>
      <c r="D202" s="108">
        <v>3400</v>
      </c>
      <c r="E202" s="108">
        <v>4760</v>
      </c>
      <c r="F202" s="108">
        <v>5850</v>
      </c>
      <c r="G202" s="108">
        <v>7800</v>
      </c>
      <c r="H202" s="108">
        <v>194</v>
      </c>
      <c r="I202" s="108">
        <v>311</v>
      </c>
      <c r="J202" s="108">
        <v>340</v>
      </c>
      <c r="K202" s="108">
        <v>465</v>
      </c>
      <c r="L202" s="108">
        <v>495</v>
      </c>
      <c r="M202" s="157">
        <f>H202/D202</f>
        <v>5.7058823529411766E-2</v>
      </c>
      <c r="N202" s="157">
        <f>I202/E202</f>
        <v>6.5336134453781516E-2</v>
      </c>
      <c r="O202" s="157">
        <f>J202/F202</f>
        <v>5.8119658119658121E-2</v>
      </c>
      <c r="P202" s="157">
        <f>K202/G202</f>
        <v>5.9615384615384619E-2</v>
      </c>
      <c r="Q202" s="157">
        <f>((G202/D202)^(1/13)-1)</f>
        <v>6.5956956396331368E-2</v>
      </c>
      <c r="R202" s="157">
        <f>((K202/H202)^(1/13)-1)</f>
        <v>6.9557014302224163E-2</v>
      </c>
      <c r="S202" s="157">
        <f>G202/G$246</f>
        <v>0.16670228681342167</v>
      </c>
      <c r="T202" s="157">
        <f>L202/L$246</f>
        <v>6.6801619433198386E-2</v>
      </c>
      <c r="U202" s="186"/>
    </row>
    <row r="203" spans="1:21" ht="12.75" customHeight="1">
      <c r="A203" s="35" t="s">
        <v>223</v>
      </c>
      <c r="B203" s="187"/>
      <c r="C203" s="187"/>
      <c r="D203" s="108">
        <v>3950</v>
      </c>
      <c r="E203" s="108">
        <v>5910</v>
      </c>
      <c r="F203" s="108">
        <v>7580</v>
      </c>
      <c r="G203" s="108">
        <v>8430</v>
      </c>
      <c r="H203" s="108">
        <v>219</v>
      </c>
      <c r="I203" s="108">
        <v>385</v>
      </c>
      <c r="J203" s="108">
        <v>471</v>
      </c>
      <c r="K203" s="108">
        <v>593</v>
      </c>
      <c r="L203" s="108">
        <v>620</v>
      </c>
      <c r="M203" s="157">
        <f>H203/D203</f>
        <v>5.5443037974683543E-2</v>
      </c>
      <c r="N203" s="157">
        <f>I203/E203</f>
        <v>6.5143824027072764E-2</v>
      </c>
      <c r="O203" s="157">
        <f>J203/F203</f>
        <v>6.2137203166226916E-2</v>
      </c>
      <c r="P203" s="157">
        <f>K203/G203</f>
        <v>7.0344009489916967E-2</v>
      </c>
      <c r="Q203" s="157">
        <f>((G203/D203)^(1/13)-1)</f>
        <v>6.0047732669949339E-2</v>
      </c>
      <c r="R203" s="157">
        <f>((K203/H203)^(1/13)-1)</f>
        <v>7.9636942972744373E-2</v>
      </c>
      <c r="S203" s="157">
        <f>G203/G$246</f>
        <v>0.18016670228681342</v>
      </c>
      <c r="T203" s="157">
        <f>L203/L$246</f>
        <v>8.3670715249662617E-2</v>
      </c>
      <c r="U203" s="186"/>
    </row>
    <row r="204" spans="1:21" ht="12.75" customHeight="1">
      <c r="A204" s="35" t="s">
        <v>224</v>
      </c>
      <c r="B204" s="156"/>
      <c r="C204" s="156"/>
      <c r="D204" s="188">
        <f>D$318</f>
        <v>4371.2679516480603</v>
      </c>
      <c r="E204" s="188">
        <f>E$318</f>
        <v>5613.2011764520739</v>
      </c>
      <c r="F204" s="188">
        <f>F$318</f>
        <v>7483.1894101925027</v>
      </c>
      <c r="G204" s="188">
        <f>G$318</f>
        <v>9374.703754811726</v>
      </c>
      <c r="H204" s="188">
        <f>H$318</f>
        <v>164.5326037755928</v>
      </c>
      <c r="I204" s="188">
        <f>I$318</f>
        <v>218.37768430307079</v>
      </c>
      <c r="J204" s="188">
        <f>J$318</f>
        <v>282.85842546792742</v>
      </c>
      <c r="K204" s="188">
        <f>K$318</f>
        <v>392.08704543211235</v>
      </c>
      <c r="L204" s="188">
        <f>L$318</f>
        <v>433.52996536672822</v>
      </c>
      <c r="M204" s="189">
        <f>M$318</f>
        <v>5.2490938935363808E-2</v>
      </c>
      <c r="N204" s="189">
        <f>N$318</f>
        <v>5.9059233009549073E-2</v>
      </c>
      <c r="O204" s="189">
        <f>O$318</f>
        <v>5.6999487490814148E-2</v>
      </c>
      <c r="P204" s="189">
        <f>P$318</f>
        <v>5.6165693981824853E-2</v>
      </c>
      <c r="Q204" s="201">
        <f>((G204/D204)^(1/13)-1)</f>
        <v>6.0445787029742126E-2</v>
      </c>
      <c r="R204" s="201">
        <f>((K204/H204)^(1/13)-1)</f>
        <v>6.9079594407905232E-2</v>
      </c>
      <c r="S204" s="201">
        <f>G204/G$246</f>
        <v>0.20035699411865199</v>
      </c>
      <c r="T204" s="201">
        <f>L204/L$246</f>
        <v>5.8506068200638084E-2</v>
      </c>
      <c r="U204" s="186"/>
    </row>
    <row r="205" spans="1:21" s="67" customFormat="1" ht="12.75" customHeight="1">
      <c r="A205" s="60" t="s">
        <v>225</v>
      </c>
      <c r="B205" s="164"/>
      <c r="C205" s="164"/>
      <c r="D205" s="177">
        <f>H205/M205</f>
        <v>1104.9526104194845</v>
      </c>
      <c r="E205" s="177">
        <f>I205/N205</f>
        <v>1015.9292111074118</v>
      </c>
      <c r="F205" s="177">
        <f>J205/O205</f>
        <v>789.48078273953001</v>
      </c>
      <c r="G205" s="177">
        <f>K205/P205</f>
        <v>1228.507921976862</v>
      </c>
      <c r="H205" s="173">
        <v>58</v>
      </c>
      <c r="I205" s="173">
        <v>60</v>
      </c>
      <c r="J205" s="173">
        <v>45</v>
      </c>
      <c r="K205" s="173">
        <v>69</v>
      </c>
      <c r="L205" s="173">
        <v>71</v>
      </c>
      <c r="M205" s="178">
        <f>M$318</f>
        <v>5.2490938935363808E-2</v>
      </c>
      <c r="N205" s="178">
        <f>N$318</f>
        <v>5.9059233009549073E-2</v>
      </c>
      <c r="O205" s="178">
        <f>O$318</f>
        <v>5.6999487490814148E-2</v>
      </c>
      <c r="P205" s="178">
        <f>P$318</f>
        <v>5.6165693981824853E-2</v>
      </c>
      <c r="Q205" s="178">
        <f>((G205/D205)^(1/13)-1)</f>
        <v>8.1870175107190413E-3</v>
      </c>
      <c r="R205" s="178">
        <f>((K205/H205)^(1/13)-1)</f>
        <v>1.3448356803400063E-2</v>
      </c>
      <c r="S205" s="178">
        <f>G205/G$246</f>
        <v>2.6255779482300963E-2</v>
      </c>
      <c r="T205" s="178">
        <f>L205/L$246</f>
        <v>9.5816464237516875E-3</v>
      </c>
      <c r="U205" s="181"/>
    </row>
    <row r="206" spans="1:21" ht="12.75" customHeight="1">
      <c r="A206" s="35" t="s">
        <v>226</v>
      </c>
      <c r="B206" s="156"/>
      <c r="C206" s="156"/>
      <c r="D206" s="108">
        <v>5420</v>
      </c>
      <c r="E206" s="108">
        <v>5560</v>
      </c>
      <c r="F206" s="108">
        <v>6600</v>
      </c>
      <c r="G206" s="108">
        <v>7370</v>
      </c>
      <c r="H206" s="108">
        <v>229</v>
      </c>
      <c r="I206" s="108">
        <v>313</v>
      </c>
      <c r="J206" s="108">
        <v>286</v>
      </c>
      <c r="K206" s="108">
        <v>364</v>
      </c>
      <c r="L206" s="108">
        <v>383</v>
      </c>
      <c r="M206" s="157">
        <f>H206/D206</f>
        <v>4.2250922509225089E-2</v>
      </c>
      <c r="N206" s="157">
        <f>I206/E206</f>
        <v>5.6294964028776977E-2</v>
      </c>
      <c r="O206" s="157">
        <f>J206/F206</f>
        <v>4.3333333333333335E-2</v>
      </c>
      <c r="P206" s="157">
        <f>K206/G206</f>
        <v>4.9389416553595661E-2</v>
      </c>
      <c r="Q206" s="157">
        <f>((G206/D206)^(1/13)-1)</f>
        <v>2.392178866374195E-2</v>
      </c>
      <c r="R206" s="157">
        <f>((K206/H206)^(1/13)-1)</f>
        <v>3.6291634731438371E-2</v>
      </c>
      <c r="S206" s="157">
        <f>G206/G$246</f>
        <v>0.15751228895063046</v>
      </c>
      <c r="T206" s="157">
        <f>L206/L$246</f>
        <v>5.1686909581646422E-2</v>
      </c>
      <c r="U206" s="186"/>
    </row>
    <row r="207" spans="1:21" ht="12.75" customHeight="1">
      <c r="A207" s="35" t="s">
        <v>227</v>
      </c>
      <c r="B207" s="156"/>
      <c r="C207" s="156"/>
      <c r="D207" s="188">
        <f>D$318</f>
        <v>4371.2679516480603</v>
      </c>
      <c r="E207" s="188">
        <f>E$318</f>
        <v>5613.2011764520739</v>
      </c>
      <c r="F207" s="188">
        <f>F$318</f>
        <v>7483.1894101925027</v>
      </c>
      <c r="G207" s="188">
        <f>G$318</f>
        <v>9374.703754811726</v>
      </c>
      <c r="H207" s="188">
        <f>H$318</f>
        <v>164.5326037755928</v>
      </c>
      <c r="I207" s="188">
        <f>I$318</f>
        <v>218.37768430307079</v>
      </c>
      <c r="J207" s="188">
        <f>J$318</f>
        <v>282.85842546792742</v>
      </c>
      <c r="K207" s="188">
        <f>K$318</f>
        <v>392.08704543211235</v>
      </c>
      <c r="L207" s="188">
        <f>L$318</f>
        <v>433.52996536672822</v>
      </c>
      <c r="M207" s="189">
        <f>M$318</f>
        <v>5.2490938935363808E-2</v>
      </c>
      <c r="N207" s="189">
        <f>N$318</f>
        <v>5.9059233009549073E-2</v>
      </c>
      <c r="O207" s="189">
        <f>O$318</f>
        <v>5.6999487490814148E-2</v>
      </c>
      <c r="P207" s="189">
        <f>P$318</f>
        <v>5.6165693981824853E-2</v>
      </c>
      <c r="Q207" s="201">
        <f>((G207/D207)^(1/13)-1)</f>
        <v>6.0445787029742126E-2</v>
      </c>
      <c r="R207" s="201">
        <f>((K207/H207)^(1/13)-1)</f>
        <v>6.9079594407905232E-2</v>
      </c>
      <c r="S207" s="201">
        <f>G207/G$246</f>
        <v>0.20035699411865199</v>
      </c>
      <c r="T207" s="201">
        <f>L207/L$246</f>
        <v>5.8506068200638084E-2</v>
      </c>
      <c r="U207" s="186"/>
    </row>
    <row r="208" spans="1:21" ht="12.75" customHeight="1">
      <c r="A208" s="35" t="s">
        <v>350</v>
      </c>
      <c r="B208" s="156"/>
      <c r="C208" s="156"/>
      <c r="D208" s="188">
        <f>D$206*$E360/$E$364</f>
        <v>3227.3204903677756</v>
      </c>
      <c r="E208" s="188">
        <f>E$206*$E360/$E$364</f>
        <v>3310.6830122591946</v>
      </c>
      <c r="F208" s="188">
        <f>F$206*$E360/$E$364</f>
        <v>3929.9474605954465</v>
      </c>
      <c r="G208" s="188">
        <f>G$206*$E360/$E$364</f>
        <v>4388.4413309982483</v>
      </c>
      <c r="H208" s="188">
        <f>D208*M208</f>
        <v>169.40508278474329</v>
      </c>
      <c r="I208" s="188">
        <f>E208*N208</f>
        <v>195.52639944177159</v>
      </c>
      <c r="J208" s="188">
        <f>F208*O208</f>
        <v>224.00499111976697</v>
      </c>
      <c r="K208" s="188">
        <f>G208*P208</f>
        <v>246.47985285403976</v>
      </c>
      <c r="L208" s="188">
        <f>L$318*K208/K$318</f>
        <v>272.5323453460278</v>
      </c>
      <c r="M208" s="189">
        <f>M$318</f>
        <v>5.2490938935363808E-2</v>
      </c>
      <c r="N208" s="189">
        <f>N$318</f>
        <v>5.9059233009549073E-2</v>
      </c>
      <c r="O208" s="189">
        <f>O$318</f>
        <v>5.6999487490814148E-2</v>
      </c>
      <c r="P208" s="189">
        <f>P$318</f>
        <v>5.6165693981824853E-2</v>
      </c>
      <c r="Q208" s="201">
        <f>((G208/D208)^(1/13)-1)</f>
        <v>2.392178866374195E-2</v>
      </c>
      <c r="R208" s="201">
        <f>((K208/H208)^(1/13)-1)</f>
        <v>2.9265241659824248E-2</v>
      </c>
      <c r="S208" s="201">
        <f>G208/G$246</f>
        <v>9.3790154541531279E-2</v>
      </c>
      <c r="T208" s="201">
        <f>L208/L$246</f>
        <v>3.6778993973822914E-2</v>
      </c>
      <c r="U208" s="186"/>
    </row>
    <row r="209" spans="1:30" ht="12.75" customHeight="1">
      <c r="A209" s="35" t="s">
        <v>229</v>
      </c>
      <c r="B209" s="156"/>
      <c r="C209" s="156"/>
      <c r="D209" s="188">
        <f>D$318</f>
        <v>4371.2679516480603</v>
      </c>
      <c r="E209" s="188">
        <f>E$318</f>
        <v>5613.2011764520739</v>
      </c>
      <c r="F209" s="188">
        <f>F$318</f>
        <v>7483.1894101925027</v>
      </c>
      <c r="G209" s="188">
        <f>G$318</f>
        <v>9374.703754811726</v>
      </c>
      <c r="H209" s="188">
        <f>H$318</f>
        <v>164.5326037755928</v>
      </c>
      <c r="I209" s="188">
        <f>I$318</f>
        <v>218.37768430307079</v>
      </c>
      <c r="J209" s="188">
        <f>J$318</f>
        <v>282.85842546792742</v>
      </c>
      <c r="K209" s="188">
        <f>K$318</f>
        <v>392.08704543211235</v>
      </c>
      <c r="L209" s="188">
        <f>L$318</f>
        <v>433.52996536672822</v>
      </c>
      <c r="M209" s="189">
        <f>M$318</f>
        <v>5.2490938935363808E-2</v>
      </c>
      <c r="N209" s="189">
        <f>N$318</f>
        <v>5.9059233009549073E-2</v>
      </c>
      <c r="O209" s="189">
        <f>O$318</f>
        <v>5.6999487490814148E-2</v>
      </c>
      <c r="P209" s="189">
        <f>P$318</f>
        <v>5.6165693981824853E-2</v>
      </c>
      <c r="Q209" s="201">
        <f>((G209/D209)^(1/13)-1)</f>
        <v>6.0445787029742126E-2</v>
      </c>
      <c r="R209" s="201">
        <f>((K209/H209)^(1/13)-1)</f>
        <v>6.9079594407905232E-2</v>
      </c>
      <c r="S209" s="201">
        <f>G209/G$246</f>
        <v>0.20035699411865199</v>
      </c>
      <c r="T209" s="201">
        <f>L209/L$246</f>
        <v>5.8506068200638084E-2</v>
      </c>
      <c r="U209" s="186"/>
    </row>
    <row r="210" spans="1:30" ht="12.75" customHeight="1">
      <c r="A210" s="35" t="s">
        <v>351</v>
      </c>
      <c r="B210" s="185"/>
      <c r="C210" s="185"/>
      <c r="D210" s="188">
        <f>D$206*$E361/$E$367</f>
        <v>10644.096385542169</v>
      </c>
      <c r="E210" s="188">
        <f>E$206*$E361/$E$367</f>
        <v>10919.036144578313</v>
      </c>
      <c r="F210" s="188">
        <f>F$206*$E361/$E$367</f>
        <v>12961.445783132531</v>
      </c>
      <c r="G210" s="188">
        <f>G$206*$E361/$E$367</f>
        <v>14473.614457831325</v>
      </c>
      <c r="H210" s="188">
        <f>D210*M210</f>
        <v>558.71861339562065</v>
      </c>
      <c r="I210" s="188">
        <f>E210*N210</f>
        <v>644.86989990233894</v>
      </c>
      <c r="J210" s="188">
        <f>F210*O210</f>
        <v>738.79576677852845</v>
      </c>
      <c r="K210" s="188">
        <f>G210*P210</f>
        <v>812.92060044947004</v>
      </c>
      <c r="L210" s="188">
        <f>L$318*K210/K$318</f>
        <v>898.84489647026385</v>
      </c>
      <c r="M210" s="189">
        <f>M$318</f>
        <v>5.2490938935363808E-2</v>
      </c>
      <c r="N210" s="189">
        <f>N$318</f>
        <v>5.9059233009549073E-2</v>
      </c>
      <c r="O210" s="189">
        <f>O$318</f>
        <v>5.6999487490814148E-2</v>
      </c>
      <c r="P210" s="189">
        <f>P$318</f>
        <v>5.6165693981824853E-2</v>
      </c>
      <c r="Q210" s="201">
        <f>((G210/D210)^(1/13)-1)</f>
        <v>2.392178866374195E-2</v>
      </c>
      <c r="R210" s="201">
        <f>((K210/H210)^(1/13)-1)</f>
        <v>2.9265241659824248E-2</v>
      </c>
      <c r="S210" s="201">
        <f>G210/G$246</f>
        <v>0.30933136263798516</v>
      </c>
      <c r="T210" s="201">
        <f>L210/L$246</f>
        <v>0.12130160546157406</v>
      </c>
      <c r="U210" s="186"/>
    </row>
    <row r="211" spans="1:30" ht="12.75" customHeight="1">
      <c r="A211" s="35" t="s">
        <v>231</v>
      </c>
      <c r="B211" s="156"/>
      <c r="C211" s="156"/>
      <c r="D211" s="108">
        <v>8160</v>
      </c>
      <c r="E211" s="108">
        <v>9720</v>
      </c>
      <c r="F211" s="108">
        <v>12110</v>
      </c>
      <c r="G211" s="108">
        <v>15490</v>
      </c>
      <c r="H211" s="108">
        <v>434</v>
      </c>
      <c r="I211" s="108">
        <v>554</v>
      </c>
      <c r="J211" s="108">
        <v>688</v>
      </c>
      <c r="K211" s="108">
        <v>881</v>
      </c>
      <c r="L211" s="108">
        <v>839</v>
      </c>
      <c r="M211" s="157">
        <f>H211/D211</f>
        <v>5.318627450980392E-2</v>
      </c>
      <c r="N211" s="157">
        <f>I211/E211</f>
        <v>5.6995884773662554E-2</v>
      </c>
      <c r="O211" s="157">
        <f>J211/F211</f>
        <v>5.6812551610239473E-2</v>
      </c>
      <c r="P211" s="157">
        <f>K211/G211</f>
        <v>5.687540348612008E-2</v>
      </c>
      <c r="Q211" s="157">
        <f>((G211/D211)^(1/13)-1)</f>
        <v>5.0539543868471704E-2</v>
      </c>
      <c r="R211" s="157">
        <f>((K211/H211)^(1/13)-1)</f>
        <v>5.5972924762400345E-2</v>
      </c>
      <c r="S211" s="157">
        <f>G211/G$246</f>
        <v>0.33105364394101305</v>
      </c>
      <c r="T211" s="157">
        <f>L211/L$246</f>
        <v>0.11322537112010796</v>
      </c>
      <c r="U211" s="186"/>
    </row>
    <row r="212" spans="1:30" ht="12.75" customHeight="1">
      <c r="A212" s="35" t="s">
        <v>232</v>
      </c>
      <c r="B212" s="156"/>
      <c r="C212" s="156"/>
      <c r="D212" s="108">
        <v>5830</v>
      </c>
      <c r="E212" s="108">
        <v>6860</v>
      </c>
      <c r="F212" s="108">
        <v>8160</v>
      </c>
      <c r="G212" s="108">
        <v>9020</v>
      </c>
      <c r="H212" s="108">
        <v>294</v>
      </c>
      <c r="I212" s="108">
        <v>391</v>
      </c>
      <c r="J212" s="108">
        <v>503</v>
      </c>
      <c r="K212" s="108">
        <v>698</v>
      </c>
      <c r="L212" s="108">
        <v>775</v>
      </c>
      <c r="M212" s="157">
        <f>H212/D212</f>
        <v>5.0428816466552319E-2</v>
      </c>
      <c r="N212" s="157">
        <f>I212/E212</f>
        <v>5.6997084548104954E-2</v>
      </c>
      <c r="O212" s="157">
        <f>J212/F212</f>
        <v>6.1642156862745101E-2</v>
      </c>
      <c r="P212" s="157">
        <f>K212/G212</f>
        <v>7.7383592017738353E-2</v>
      </c>
      <c r="Q212" s="157">
        <f>((G212/D212)^(1/13)-1)</f>
        <v>3.4141209865024003E-2</v>
      </c>
      <c r="R212" s="157">
        <f>((K212/H212)^(1/13)-1)</f>
        <v>6.8772419233620097E-2</v>
      </c>
      <c r="S212" s="157">
        <f>G212/G$246</f>
        <v>0.19277623423808507</v>
      </c>
      <c r="T212" s="157">
        <f>L212/L$246</f>
        <v>0.10458839406207827</v>
      </c>
      <c r="U212" s="186"/>
    </row>
    <row r="213" spans="1:30" ht="12.75" customHeight="1">
      <c r="A213" s="35" t="s">
        <v>233</v>
      </c>
      <c r="B213" s="156"/>
      <c r="C213" s="156"/>
      <c r="D213" s="108">
        <v>3670</v>
      </c>
      <c r="E213" s="108">
        <v>5010</v>
      </c>
      <c r="F213" s="108">
        <v>6720</v>
      </c>
      <c r="G213" s="108">
        <v>8570</v>
      </c>
      <c r="H213" s="108">
        <v>216</v>
      </c>
      <c r="I213" s="108">
        <v>296</v>
      </c>
      <c r="J213" s="108">
        <v>416</v>
      </c>
      <c r="K213" s="108">
        <v>486</v>
      </c>
      <c r="L213" s="108">
        <v>518</v>
      </c>
      <c r="M213" s="157">
        <f>H213/D213</f>
        <v>5.8855585831062672E-2</v>
      </c>
      <c r="N213" s="157">
        <f>I213/E213</f>
        <v>5.9081836327345309E-2</v>
      </c>
      <c r="O213" s="157">
        <f>J213/F213</f>
        <v>6.1904761904761907E-2</v>
      </c>
      <c r="P213" s="157">
        <f>K213/G213</f>
        <v>5.6709451575262547E-2</v>
      </c>
      <c r="Q213" s="157">
        <f>((G213/D213)^(1/13)-1)</f>
        <v>6.7411566295183079E-2</v>
      </c>
      <c r="R213" s="157">
        <f>((K213/H213)^(1/13)-1)</f>
        <v>6.436592620608228E-2</v>
      </c>
      <c r="S213" s="157">
        <f>G213/G$246</f>
        <v>0.18315879461423382</v>
      </c>
      <c r="T213" s="157">
        <f>L213/L$246</f>
        <v>6.9905533063427797E-2</v>
      </c>
      <c r="U213" s="186"/>
    </row>
    <row r="214" spans="1:30" ht="12.75" customHeight="1">
      <c r="A214" s="35" t="s">
        <v>234</v>
      </c>
      <c r="B214" s="156"/>
      <c r="C214" s="156"/>
      <c r="D214" s="108">
        <v>7900</v>
      </c>
      <c r="E214" s="108">
        <v>10790</v>
      </c>
      <c r="F214" s="108">
        <v>17940</v>
      </c>
      <c r="G214" s="108">
        <v>24240</v>
      </c>
      <c r="H214" s="108">
        <v>421</v>
      </c>
      <c r="I214" s="108">
        <v>471</v>
      </c>
      <c r="J214" s="108">
        <v>1133</v>
      </c>
      <c r="K214" s="108">
        <v>1237</v>
      </c>
      <c r="L214" s="108">
        <v>1733</v>
      </c>
      <c r="M214" s="157">
        <f>H214/D214</f>
        <v>5.3291139240506331E-2</v>
      </c>
      <c r="N214" s="157">
        <f>I214/E214</f>
        <v>4.3651529193697872E-2</v>
      </c>
      <c r="O214" s="157">
        <f>J214/F214</f>
        <v>6.3154960981047933E-2</v>
      </c>
      <c r="P214" s="157">
        <f>K214/G214</f>
        <v>5.1031353135313533E-2</v>
      </c>
      <c r="Q214" s="157">
        <f>((G214/D214)^(1/13)-1)</f>
        <v>9.0069707778727137E-2</v>
      </c>
      <c r="R214" s="157">
        <f>((K214/H214)^(1/13)-1)</f>
        <v>8.6442481328612431E-2</v>
      </c>
      <c r="S214" s="157">
        <f>G214/G$246</f>
        <v>0.51805941440478731</v>
      </c>
      <c r="T214" s="157">
        <f>L214/L$246</f>
        <v>0.23387314439946019</v>
      </c>
      <c r="U214" s="186"/>
    </row>
    <row r="215" spans="1:30" ht="12.75" customHeight="1">
      <c r="A215" s="35" t="s">
        <v>352</v>
      </c>
      <c r="B215" s="156"/>
      <c r="C215" s="156"/>
      <c r="D215" s="188">
        <f>D$206*$E362/$E$364</f>
        <v>10915.936952714535</v>
      </c>
      <c r="E215" s="188">
        <f>E$206*$E362/$E$364</f>
        <v>11197.898423817864</v>
      </c>
      <c r="F215" s="188">
        <f>F$206*$E362/$E$364</f>
        <v>13292.46935201401</v>
      </c>
      <c r="G215" s="188">
        <f>G$206*$E362/$E$364</f>
        <v>14843.257443082312</v>
      </c>
      <c r="H215" s="188">
        <f>D215*M215</f>
        <v>572.98778000721995</v>
      </c>
      <c r="I215" s="188">
        <f>E215*N215</f>
        <v>661.33929222952145</v>
      </c>
      <c r="J215" s="188">
        <f>F215*O215</f>
        <v>757.66394055215301</v>
      </c>
      <c r="K215" s="188">
        <f>G215*P215</f>
        <v>833.68185524160515</v>
      </c>
      <c r="L215" s="188">
        <f>L$318*K215/K$318</f>
        <v>921.80057984685868</v>
      </c>
      <c r="M215" s="189">
        <f>M$318</f>
        <v>5.2490938935363808E-2</v>
      </c>
      <c r="N215" s="189">
        <f>N$318</f>
        <v>5.9059233009549073E-2</v>
      </c>
      <c r="O215" s="189">
        <f>O$318</f>
        <v>5.6999487490814148E-2</v>
      </c>
      <c r="P215" s="189">
        <f>P$318</f>
        <v>5.6165693981824853E-2</v>
      </c>
      <c r="Q215" s="201">
        <f>((G215/D215)^(1/13)-1)</f>
        <v>2.392178866374195E-2</v>
      </c>
      <c r="R215" s="201">
        <f>((K215/H215)^(1/13)-1)</f>
        <v>2.9265241659824248E-2</v>
      </c>
      <c r="S215" s="201">
        <f>G215/G$246</f>
        <v>0.31723140506694403</v>
      </c>
      <c r="T215" s="201">
        <f>L215/L$246</f>
        <v>0.12439953844087162</v>
      </c>
      <c r="U215" s="186"/>
      <c r="AC215" s="139"/>
      <c r="AD215" s="139"/>
    </row>
    <row r="216" spans="1:30" ht="12.75" customHeight="1">
      <c r="A216" s="35" t="s">
        <v>353</v>
      </c>
      <c r="B216" s="156"/>
      <c r="C216" s="156"/>
      <c r="D216" s="188">
        <f>D$206*$E363/$E$365</f>
        <v>12318.181818181818</v>
      </c>
      <c r="E216" s="188">
        <f>E$206*$E363/$E$365</f>
        <v>12636.363636363636</v>
      </c>
      <c r="F216" s="188">
        <f>F$206*$E363/$E$365</f>
        <v>15000</v>
      </c>
      <c r="G216" s="188">
        <f>G$206*$E363/$E$365</f>
        <v>16750</v>
      </c>
      <c r="H216" s="188">
        <f>D216*M216</f>
        <v>646.59292961289054</v>
      </c>
      <c r="I216" s="188">
        <f>E216*N216</f>
        <v>746.29394439339285</v>
      </c>
      <c r="J216" s="188">
        <f>F216*O216</f>
        <v>854.99231236221226</v>
      </c>
      <c r="K216" s="188">
        <f>G216*P216</f>
        <v>940.77537419556631</v>
      </c>
      <c r="L216" s="188">
        <f>L$318*K216/K$318</f>
        <v>1040.2136978113763</v>
      </c>
      <c r="M216" s="189">
        <f>M$318</f>
        <v>5.2490938935363808E-2</v>
      </c>
      <c r="N216" s="189">
        <f>N$318</f>
        <v>5.9059233009549073E-2</v>
      </c>
      <c r="O216" s="189">
        <f>O$318</f>
        <v>5.6999487490814148E-2</v>
      </c>
      <c r="P216" s="189">
        <f>P$318</f>
        <v>5.6165693981824853E-2</v>
      </c>
      <c r="Q216" s="201">
        <f>((G216/D216)^(1/13)-1)</f>
        <v>2.392178866374195E-2</v>
      </c>
      <c r="R216" s="201">
        <f>((K216/H216)^(1/13)-1)</f>
        <v>2.9265241659824248E-2</v>
      </c>
      <c r="S216" s="201">
        <f>G216/G$246</f>
        <v>0.35798247488779655</v>
      </c>
      <c r="T216" s="201">
        <f>L216/L$246</f>
        <v>0.14037971630382945</v>
      </c>
      <c r="U216" s="186"/>
      <c r="AC216" s="139"/>
      <c r="AD216" s="139"/>
    </row>
    <row r="217" spans="1:30" s="28" customFormat="1" ht="15" customHeight="1">
      <c r="A217" s="86" t="s">
        <v>237</v>
      </c>
      <c r="B217" s="154"/>
      <c r="C217" s="154"/>
      <c r="D217" s="26">
        <f>1000000*'Table 1.7 '!J220/'Table 1.7 '!E220</f>
        <v>5703.6610745130984</v>
      </c>
      <c r="E217" s="26">
        <f>1000000*'Table 1.7 '!K220/'Table 1.7 '!F220</f>
        <v>7620.6895814650397</v>
      </c>
      <c r="F217" s="26">
        <f>1000000*'Table 1.7 '!L220/'Table 1.7 '!G220</f>
        <v>10320.656596719615</v>
      </c>
      <c r="G217" s="26">
        <f>1000000*'Table 1.7 '!M220/'Table 1.7 '!H220</f>
        <v>12059.202726857338</v>
      </c>
      <c r="H217" s="26">
        <f>1000000*'Table 1.7 '!N220/'Table 1.7 '!E220</f>
        <v>335.70311367038096</v>
      </c>
      <c r="I217" s="26">
        <f>1000000*'Table 1.7 '!O220/'Table 1.7 '!F220</f>
        <v>442.88535850032997</v>
      </c>
      <c r="J217" s="26">
        <f>1000000*'Table 1.7 '!P220/'Table 1.7 '!G220</f>
        <v>626.38913940989426</v>
      </c>
      <c r="K217" s="26">
        <f>1000000*'Table 1.7 '!Q220/'Table 1.7 '!H220</f>
        <v>740.32214813112114</v>
      </c>
      <c r="L217" s="26">
        <f>1000000*'Table 1.7 '!R220/'Table 1.7 '!I220</f>
        <v>756.43458313102133</v>
      </c>
      <c r="M217" s="155">
        <f>H217/D217</f>
        <v>5.8857479307540858E-2</v>
      </c>
      <c r="N217" s="155">
        <f>I217/E217</f>
        <v>5.811617882684935E-2</v>
      </c>
      <c r="O217" s="155">
        <f>J217/F217</f>
        <v>6.0692760537056321E-2</v>
      </c>
      <c r="P217" s="155">
        <f>K217/G217</f>
        <v>6.139063791359374E-2</v>
      </c>
      <c r="Q217" s="155">
        <f>((G217/D217)^(1/13)-1)</f>
        <v>5.928466093640905E-2</v>
      </c>
      <c r="R217" s="155">
        <f>((K217/H217)^(1/13)-1)</f>
        <v>6.2723815825463269E-2</v>
      </c>
      <c r="S217" s="155">
        <f>G217/G$246</f>
        <v>0.25773034252740623</v>
      </c>
      <c r="T217" s="155">
        <f>L217/L$246</f>
        <v>0.10208293969379505</v>
      </c>
      <c r="U217" s="27"/>
    </row>
    <row r="218" spans="1:30" ht="12.75" customHeight="1">
      <c r="A218" s="35" t="s">
        <v>238</v>
      </c>
      <c r="B218" s="156"/>
      <c r="C218" s="156"/>
      <c r="D218" s="108">
        <v>3810</v>
      </c>
      <c r="E218" s="108">
        <v>4630</v>
      </c>
      <c r="F218" s="108">
        <v>5610</v>
      </c>
      <c r="G218" s="108">
        <v>5940</v>
      </c>
      <c r="H218" s="108">
        <v>150</v>
      </c>
      <c r="I218" s="108">
        <v>177</v>
      </c>
      <c r="J218" s="108">
        <v>264</v>
      </c>
      <c r="K218" s="108">
        <v>323</v>
      </c>
      <c r="L218" s="108">
        <v>365</v>
      </c>
      <c r="M218" s="157">
        <f>H218/D218</f>
        <v>3.937007874015748E-2</v>
      </c>
      <c r="N218" s="157">
        <f>I218/E218</f>
        <v>3.822894168466523E-2</v>
      </c>
      <c r="O218" s="157">
        <f>J218/F218</f>
        <v>4.7058823529411764E-2</v>
      </c>
      <c r="P218" s="157">
        <f>K218/G218</f>
        <v>5.4377104377104378E-2</v>
      </c>
      <c r="Q218" s="157">
        <f>((G218/D218)^(1/13)-1)</f>
        <v>3.4750149069978642E-2</v>
      </c>
      <c r="R218" s="157">
        <f>((K218/H218)^(1/13)-1)</f>
        <v>6.0776630285350519E-2</v>
      </c>
      <c r="S218" s="157">
        <f>G218/G$246</f>
        <v>0.12695020303483651</v>
      </c>
      <c r="T218" s="157">
        <f>L218/L$246</f>
        <v>4.9257759784075573E-2</v>
      </c>
      <c r="U218" s="186"/>
    </row>
    <row r="219" spans="1:30" ht="12.75" customHeight="1">
      <c r="A219" s="35" t="s">
        <v>239</v>
      </c>
      <c r="B219" s="156"/>
      <c r="C219" s="156"/>
      <c r="D219" s="108">
        <v>5760</v>
      </c>
      <c r="E219" s="108">
        <v>6610</v>
      </c>
      <c r="F219" s="108">
        <v>8650</v>
      </c>
      <c r="G219" s="108">
        <v>10960</v>
      </c>
      <c r="H219" s="108">
        <v>376</v>
      </c>
      <c r="I219" s="108">
        <v>461</v>
      </c>
      <c r="J219" s="108">
        <v>696</v>
      </c>
      <c r="K219" s="108">
        <v>1059</v>
      </c>
      <c r="L219" s="108">
        <v>1165</v>
      </c>
      <c r="M219" s="157">
        <f>H219/D219</f>
        <v>6.5277777777777782E-2</v>
      </c>
      <c r="N219" s="157">
        <f>I219/E219</f>
        <v>6.9742813918305599E-2</v>
      </c>
      <c r="O219" s="157">
        <f>J219/F219</f>
        <v>8.0462427745664741E-2</v>
      </c>
      <c r="P219" s="157">
        <f>K219/G219</f>
        <v>9.6624087591240873E-2</v>
      </c>
      <c r="Q219" s="157">
        <f>((G219/D219)^(1/13)-1)</f>
        <v>5.0730623788678431E-2</v>
      </c>
      <c r="R219" s="157">
        <f>((K219/H219)^(1/13)-1)</f>
        <v>8.2911415719825854E-2</v>
      </c>
      <c r="S219" s="157">
        <f>G219/G$246</f>
        <v>0.23423808506091046</v>
      </c>
      <c r="T219" s="157">
        <f>L219/L$246</f>
        <v>0.15721997300944671</v>
      </c>
      <c r="U219" s="186"/>
    </row>
    <row r="220" spans="1:30" ht="12.75" customHeight="1">
      <c r="A220" s="35" t="s">
        <v>240</v>
      </c>
      <c r="B220" s="156"/>
      <c r="C220" s="156"/>
      <c r="D220" s="108">
        <v>3730</v>
      </c>
      <c r="E220" s="108">
        <v>4500</v>
      </c>
      <c r="F220" s="108">
        <v>5500</v>
      </c>
      <c r="G220" s="108">
        <v>6630</v>
      </c>
      <c r="H220" s="108">
        <v>237</v>
      </c>
      <c r="I220" s="108">
        <v>360</v>
      </c>
      <c r="J220" s="108">
        <v>407</v>
      </c>
      <c r="K220" s="108">
        <v>410</v>
      </c>
      <c r="L220" s="108">
        <v>427</v>
      </c>
      <c r="M220" s="157">
        <f>H220/D220</f>
        <v>6.3538873994638076E-2</v>
      </c>
      <c r="N220" s="157">
        <f>I220/E220</f>
        <v>0.08</v>
      </c>
      <c r="O220" s="157">
        <f>J220/F220</f>
        <v>7.3999999999999996E-2</v>
      </c>
      <c r="P220" s="157">
        <f>K220/G220</f>
        <v>6.1840120663650078E-2</v>
      </c>
      <c r="Q220" s="157">
        <f>((G220/D220)^(1/13)-1)</f>
        <v>4.5239337236664179E-2</v>
      </c>
      <c r="R220" s="157">
        <f>((K220/H220)^(1/13)-1)</f>
        <v>4.306272071075834E-2</v>
      </c>
      <c r="S220" s="157">
        <f>G220/G$246</f>
        <v>0.14169694379140843</v>
      </c>
      <c r="T220" s="157">
        <f>L220/L$246</f>
        <v>5.7624831309041835E-2</v>
      </c>
      <c r="U220" s="186"/>
    </row>
    <row r="221" spans="1:30" ht="12.75" customHeight="1">
      <c r="A221" s="35" t="s">
        <v>241</v>
      </c>
      <c r="B221" s="156"/>
      <c r="C221" s="156"/>
      <c r="D221" s="108">
        <v>2950</v>
      </c>
      <c r="E221" s="108">
        <v>3460</v>
      </c>
      <c r="F221" s="108">
        <v>4010</v>
      </c>
      <c r="G221" s="108">
        <v>4690</v>
      </c>
      <c r="H221" s="108">
        <v>108</v>
      </c>
      <c r="I221" s="108">
        <v>191</v>
      </c>
      <c r="J221" s="108">
        <v>251</v>
      </c>
      <c r="K221" s="108">
        <v>308</v>
      </c>
      <c r="L221" s="108">
        <v>337</v>
      </c>
      <c r="M221" s="157">
        <f>H221/D221</f>
        <v>3.6610169491525422E-2</v>
      </c>
      <c r="N221" s="157">
        <f>I221/E221</f>
        <v>5.5202312138728324E-2</v>
      </c>
      <c r="O221" s="157">
        <f>J221/F221</f>
        <v>6.2593516209476313E-2</v>
      </c>
      <c r="P221" s="157">
        <f>K221/G221</f>
        <v>6.5671641791044774E-2</v>
      </c>
      <c r="Q221" s="157">
        <f>((G221/D221)^(1/13)-1)</f>
        <v>3.6307222908786851E-2</v>
      </c>
      <c r="R221" s="157">
        <f>((K221/H221)^(1/13)-1)</f>
        <v>8.3951289188220146E-2</v>
      </c>
      <c r="S221" s="157">
        <f>G221/G$246</f>
        <v>0.10023509296858303</v>
      </c>
      <c r="T221" s="157">
        <f>L221/L$246</f>
        <v>4.5479082321187587E-2</v>
      </c>
      <c r="U221" s="186"/>
    </row>
    <row r="222" spans="1:30" ht="12.75" customHeight="1">
      <c r="A222" s="35" t="s">
        <v>242</v>
      </c>
      <c r="B222" s="156"/>
      <c r="C222" s="156"/>
      <c r="D222" s="108">
        <v>2100</v>
      </c>
      <c r="E222" s="108">
        <v>2490</v>
      </c>
      <c r="F222" s="108">
        <v>3110</v>
      </c>
      <c r="G222" s="108">
        <v>3830</v>
      </c>
      <c r="H222" s="108">
        <v>121</v>
      </c>
      <c r="I222" s="108">
        <v>135</v>
      </c>
      <c r="J222" s="108">
        <v>201</v>
      </c>
      <c r="K222" s="108">
        <v>248</v>
      </c>
      <c r="L222" s="108">
        <v>230</v>
      </c>
      <c r="M222" s="157">
        <f>H222/D222</f>
        <v>5.7619047619047618E-2</v>
      </c>
      <c r="N222" s="157">
        <f>I222/E222</f>
        <v>5.4216867469879519E-2</v>
      </c>
      <c r="O222" s="157">
        <f>J222/F222</f>
        <v>6.463022508038585E-2</v>
      </c>
      <c r="P222" s="157">
        <f>K222/G222</f>
        <v>6.4751958224543077E-2</v>
      </c>
      <c r="Q222" s="157">
        <f>((G222/D222)^(1/13)-1)</f>
        <v>4.7310227264952598E-2</v>
      </c>
      <c r="R222" s="157">
        <f>((K222/H222)^(1/13)-1)</f>
        <v>5.675504920634733E-2</v>
      </c>
      <c r="S222" s="157">
        <f>G222/G$246</f>
        <v>8.1855097243000635E-2</v>
      </c>
      <c r="T222" s="157">
        <f>L222/L$246</f>
        <v>3.1039136302294199E-2</v>
      </c>
      <c r="U222" s="186"/>
    </row>
    <row r="223" spans="1:30" s="51" customFormat="1" ht="12.75" customHeight="1">
      <c r="A223" s="44" t="s">
        <v>243</v>
      </c>
      <c r="B223" s="160"/>
      <c r="C223" s="160"/>
      <c r="D223" s="194">
        <v>6570</v>
      </c>
      <c r="E223" s="194">
        <v>8960</v>
      </c>
      <c r="F223" s="194">
        <v>12360</v>
      </c>
      <c r="G223" s="194">
        <v>14340</v>
      </c>
      <c r="H223" s="194">
        <v>386</v>
      </c>
      <c r="I223" s="194">
        <v>508</v>
      </c>
      <c r="J223" s="194">
        <v>730</v>
      </c>
      <c r="K223" s="194">
        <v>852</v>
      </c>
      <c r="L223" s="194">
        <v>862</v>
      </c>
      <c r="M223" s="161">
        <f>H223/D223</f>
        <v>5.8751902587519028E-2</v>
      </c>
      <c r="N223" s="161">
        <f>I223/E223</f>
        <v>5.6696428571428571E-2</v>
      </c>
      <c r="O223" s="161">
        <f>J223/F223</f>
        <v>5.9061488673139158E-2</v>
      </c>
      <c r="P223" s="161">
        <f>K223/G223</f>
        <v>5.9414225941422594E-2</v>
      </c>
      <c r="Q223" s="161">
        <f>((G223/D223)^(1/13)-1)</f>
        <v>6.1880573053365362E-2</v>
      </c>
      <c r="R223" s="161">
        <f>((K223/H223)^(1/13)-1)</f>
        <v>6.2796648393435683E-2</v>
      </c>
      <c r="S223" s="161">
        <f>G223/G$246</f>
        <v>0.30647574268005984</v>
      </c>
      <c r="T223" s="161">
        <f>L223/L$246</f>
        <v>0.11632928475033738</v>
      </c>
      <c r="U223" s="195"/>
    </row>
    <row r="224" spans="1:30" ht="12.75" customHeight="1">
      <c r="A224" s="35" t="s">
        <v>244</v>
      </c>
      <c r="B224" s="156"/>
      <c r="C224" s="156"/>
      <c r="D224" s="108">
        <v>1310</v>
      </c>
      <c r="E224" s="108">
        <v>1780</v>
      </c>
      <c r="F224" s="108">
        <v>2250</v>
      </c>
      <c r="G224" s="108">
        <v>2620</v>
      </c>
      <c r="H224" s="108">
        <v>123</v>
      </c>
      <c r="I224" s="108">
        <v>129</v>
      </c>
      <c r="J224" s="108">
        <v>184</v>
      </c>
      <c r="K224" s="108">
        <v>251</v>
      </c>
      <c r="L224" s="108">
        <v>254</v>
      </c>
      <c r="M224" s="157">
        <f>H224/D224</f>
        <v>9.3893129770992373E-2</v>
      </c>
      <c r="N224" s="157">
        <f>I224/E224</f>
        <v>7.2471910112359553E-2</v>
      </c>
      <c r="O224" s="157">
        <f>J224/F224</f>
        <v>8.1777777777777783E-2</v>
      </c>
      <c r="P224" s="157">
        <f>K224/G224</f>
        <v>9.5801526717557248E-2</v>
      </c>
      <c r="Q224" s="157">
        <f>((G224/D224)^(1/13)-1)</f>
        <v>5.4766076481646664E-2</v>
      </c>
      <c r="R224" s="157">
        <f>((K224/H224)^(1/13)-1)</f>
        <v>5.6399907770469326E-2</v>
      </c>
      <c r="S224" s="157">
        <f>G224/G$246</f>
        <v>5.5994870698867279E-2</v>
      </c>
      <c r="T224" s="157">
        <f>L224/L$246</f>
        <v>3.4278002699055329E-2</v>
      </c>
      <c r="U224" s="186"/>
    </row>
    <row r="225" spans="1:30" ht="12.75" customHeight="1">
      <c r="A225" s="35" t="s">
        <v>245</v>
      </c>
      <c r="B225" s="156"/>
      <c r="C225" s="156"/>
      <c r="D225" s="108">
        <v>5570</v>
      </c>
      <c r="E225" s="108">
        <v>6830</v>
      </c>
      <c r="F225" s="108">
        <v>8520</v>
      </c>
      <c r="G225" s="108">
        <v>12630</v>
      </c>
      <c r="H225" s="108">
        <v>444</v>
      </c>
      <c r="I225" s="108">
        <v>550</v>
      </c>
      <c r="J225" s="108">
        <v>687</v>
      </c>
      <c r="K225" s="108">
        <v>924</v>
      </c>
      <c r="L225" s="108">
        <v>1081</v>
      </c>
      <c r="M225" s="157">
        <f>H225/D225</f>
        <v>7.9712746858168759E-2</v>
      </c>
      <c r="N225" s="157">
        <f>I225/E225</f>
        <v>8.0527086383601759E-2</v>
      </c>
      <c r="O225" s="157">
        <f>J225/F225</f>
        <v>8.0633802816901412E-2</v>
      </c>
      <c r="P225" s="157">
        <f>K225/G225</f>
        <v>7.3159144893111636E-2</v>
      </c>
      <c r="Q225" s="157">
        <f>((G225/D225)^(1/13)-1)</f>
        <v>6.5000613876430302E-2</v>
      </c>
      <c r="R225" s="157">
        <f>((K225/H225)^(1/13)-1)</f>
        <v>5.7995375291906459E-2</v>
      </c>
      <c r="S225" s="157">
        <f>G225/G$246</f>
        <v>0.26992947210942508</v>
      </c>
      <c r="T225" s="157">
        <f>L225/L$246</f>
        <v>0.14588394062078272</v>
      </c>
      <c r="U225" s="186"/>
    </row>
    <row r="226" spans="1:30" s="28" customFormat="1" ht="15" customHeight="1">
      <c r="A226" s="86" t="s">
        <v>246</v>
      </c>
      <c r="B226" s="154"/>
      <c r="C226" s="154"/>
      <c r="D226" s="26">
        <f>1000000*'Table 1.7 '!J229/'Table 1.7 '!E229</f>
        <v>6086.4383084564342</v>
      </c>
      <c r="E226" s="26">
        <f>1000000*'Table 1.7 '!K229/'Table 1.7 '!F229</f>
        <v>6700.9675591195055</v>
      </c>
      <c r="F226" s="26">
        <f>1000000*'Table 1.7 '!L229/'Table 1.7 '!G229</f>
        <v>8173.4968277744683</v>
      </c>
      <c r="G226" s="26">
        <f>1000000*'Table 1.7 '!M229/'Table 1.7 '!H229</f>
        <v>10158.957314522026</v>
      </c>
      <c r="H226" s="26">
        <f>1000000*'Table 1.7 '!N229/'Table 1.7 '!E229</f>
        <v>402.33428270546693</v>
      </c>
      <c r="I226" s="26">
        <f>1000000*'Table 1.7 '!O229/'Table 1.7 '!F229</f>
        <v>480.8613410128458</v>
      </c>
      <c r="J226" s="26">
        <f>1000000*'Table 1.7 '!P229/'Table 1.7 '!G229</f>
        <v>623.47266368260796</v>
      </c>
      <c r="K226" s="26">
        <f>1000000*'Table 1.7 '!Q229/'Table 1.7 '!H229</f>
        <v>784.6740153472681</v>
      </c>
      <c r="L226" s="26">
        <f>1000000*'Table 1.7 '!R229/'Table 1.7 '!I229</f>
        <v>855.25388268877737</v>
      </c>
      <c r="M226" s="155">
        <f>H226/D226</f>
        <v>6.6103402731687577E-2</v>
      </c>
      <c r="N226" s="155">
        <f>I226/E226</f>
        <v>7.175998641545879E-2</v>
      </c>
      <c r="O226" s="155">
        <f>J226/F226</f>
        <v>7.6279795150097474E-2</v>
      </c>
      <c r="P226" s="155">
        <f>K226/G226</f>
        <v>7.7239621257743876E-2</v>
      </c>
      <c r="Q226" s="155">
        <f>((G226/D226)^(1/13)-1)</f>
        <v>4.0193895780639366E-2</v>
      </c>
      <c r="R226" s="155">
        <f>((K226/H226)^(1/13)-1)</f>
        <v>5.2726501877333298E-2</v>
      </c>
      <c r="S226" s="155">
        <f>G226/G$246</f>
        <v>0.21711813025266138</v>
      </c>
      <c r="T226" s="155">
        <f>L226/L$246</f>
        <v>0.1154188775558404</v>
      </c>
      <c r="U226" s="27"/>
    </row>
    <row r="227" spans="1:30" ht="12.75" customHeight="1">
      <c r="A227" s="35" t="s">
        <v>247</v>
      </c>
      <c r="B227" s="156"/>
      <c r="C227" s="156"/>
      <c r="D227" s="108">
        <v>7690</v>
      </c>
      <c r="E227" s="108">
        <v>8850</v>
      </c>
      <c r="F227" s="108">
        <v>10430</v>
      </c>
      <c r="G227" s="108">
        <v>14000</v>
      </c>
      <c r="H227" s="108">
        <v>641</v>
      </c>
      <c r="I227" s="108">
        <v>801</v>
      </c>
      <c r="J227" s="108">
        <v>915</v>
      </c>
      <c r="K227" s="108">
        <v>1211</v>
      </c>
      <c r="L227" s="108">
        <v>1387</v>
      </c>
      <c r="M227" s="157">
        <f>H227/D227</f>
        <v>8.3355006501950588E-2</v>
      </c>
      <c r="N227" s="157">
        <f>I227/E227</f>
        <v>9.0508474576271189E-2</v>
      </c>
      <c r="O227" s="157">
        <f>J227/F227</f>
        <v>8.7727708533077667E-2</v>
      </c>
      <c r="P227" s="157">
        <f>K227/G227</f>
        <v>8.6499999999999994E-2</v>
      </c>
      <c r="Q227" s="157">
        <f>((G227/D227)^(1/13)-1)</f>
        <v>4.7165957138341152E-2</v>
      </c>
      <c r="R227" s="157">
        <f>((K227/H227)^(1/13)-1)</f>
        <v>5.0153485066942727E-2</v>
      </c>
      <c r="S227" s="157">
        <f>G227/G$246</f>
        <v>0.29920923274203892</v>
      </c>
      <c r="T227" s="157">
        <f>L227/L$246</f>
        <v>0.18717948717948718</v>
      </c>
      <c r="U227" s="186"/>
    </row>
    <row r="228" spans="1:30" ht="12.75" customHeight="1">
      <c r="A228" s="35" t="s">
        <v>248</v>
      </c>
      <c r="B228" s="156"/>
      <c r="C228" s="156"/>
      <c r="D228" s="108">
        <v>2510</v>
      </c>
      <c r="E228" s="108">
        <v>2930</v>
      </c>
      <c r="F228" s="108">
        <v>4320</v>
      </c>
      <c r="G228" s="108">
        <v>4140</v>
      </c>
      <c r="H228" s="108">
        <v>114</v>
      </c>
      <c r="I228" s="108">
        <v>180</v>
      </c>
      <c r="J228" s="108">
        <v>208</v>
      </c>
      <c r="K228" s="108">
        <v>196</v>
      </c>
      <c r="L228" s="108">
        <v>225</v>
      </c>
      <c r="M228" s="157">
        <f>H228/D228</f>
        <v>4.5418326693227089E-2</v>
      </c>
      <c r="N228" s="157">
        <f>I228/E228</f>
        <v>6.1433447098976107E-2</v>
      </c>
      <c r="O228" s="157">
        <f>J228/F228</f>
        <v>4.8148148148148148E-2</v>
      </c>
      <c r="P228" s="157">
        <f>K228/G228</f>
        <v>4.7342995169082129E-2</v>
      </c>
      <c r="Q228" s="157">
        <f>((G228/D228)^(1/13)-1)</f>
        <v>3.9243776169077149E-2</v>
      </c>
      <c r="R228" s="157">
        <f>((K228/H228)^(1/13)-1)</f>
        <v>4.2566917805258786E-2</v>
      </c>
      <c r="S228" s="157">
        <f>G228/G$246</f>
        <v>8.8480444539431505E-2</v>
      </c>
      <c r="T228" s="157">
        <f>L228/L$246</f>
        <v>3.0364372469635626E-2</v>
      </c>
      <c r="U228" s="186"/>
    </row>
    <row r="229" spans="1:30" ht="12.75" customHeight="1">
      <c r="A229" s="35" t="s">
        <v>249</v>
      </c>
      <c r="B229" s="156"/>
      <c r="C229" s="156"/>
      <c r="D229" s="108">
        <v>6200</v>
      </c>
      <c r="E229" s="108">
        <v>6810</v>
      </c>
      <c r="F229" s="108">
        <v>8300</v>
      </c>
      <c r="G229" s="108">
        <v>10080</v>
      </c>
      <c r="H229" s="108">
        <v>412</v>
      </c>
      <c r="I229" s="108">
        <v>494</v>
      </c>
      <c r="J229" s="108">
        <v>695</v>
      </c>
      <c r="K229" s="108">
        <v>875</v>
      </c>
      <c r="L229" s="108">
        <v>943</v>
      </c>
      <c r="M229" s="157">
        <f>H229/D229</f>
        <v>6.6451612903225807E-2</v>
      </c>
      <c r="N229" s="157">
        <f>I229/E229</f>
        <v>7.2540381791483116E-2</v>
      </c>
      <c r="O229" s="157">
        <f>J229/F229</f>
        <v>8.3734939759036148E-2</v>
      </c>
      <c r="P229" s="157">
        <f>K229/G229</f>
        <v>8.6805555555555552E-2</v>
      </c>
      <c r="Q229" s="157">
        <f>((G229/D229)^(1/13)-1)</f>
        <v>3.8092527365488849E-2</v>
      </c>
      <c r="R229" s="157">
        <f>((K229/H229)^(1/13)-1)</f>
        <v>5.9649828258649507E-2</v>
      </c>
      <c r="S229" s="157">
        <f>G229/G$246</f>
        <v>0.215430647574268</v>
      </c>
      <c r="T229" s="157">
        <f>L229/L$246</f>
        <v>0.1272604588394062</v>
      </c>
      <c r="U229" s="186"/>
    </row>
    <row r="230" spans="1:30" s="51" customFormat="1" ht="12.75" customHeight="1">
      <c r="A230" s="44" t="s">
        <v>250</v>
      </c>
      <c r="B230" s="160"/>
      <c r="C230" s="160"/>
      <c r="D230" s="194">
        <v>7160</v>
      </c>
      <c r="E230" s="194">
        <v>8910</v>
      </c>
      <c r="F230" s="194">
        <v>11090</v>
      </c>
      <c r="G230" s="194">
        <v>13250</v>
      </c>
      <c r="H230" s="194">
        <v>397</v>
      </c>
      <c r="I230" s="194">
        <v>613</v>
      </c>
      <c r="J230" s="194">
        <v>841</v>
      </c>
      <c r="K230" s="194">
        <v>1089</v>
      </c>
      <c r="L230" s="194">
        <v>1185</v>
      </c>
      <c r="M230" s="161">
        <f>H230/D230</f>
        <v>5.5446927374301673E-2</v>
      </c>
      <c r="N230" s="161">
        <f>I230/E230</f>
        <v>6.8799102132435466E-2</v>
      </c>
      <c r="O230" s="161">
        <f>J230/F230</f>
        <v>7.5834084761045986E-2</v>
      </c>
      <c r="P230" s="161">
        <f>K230/G230</f>
        <v>8.2188679245283017E-2</v>
      </c>
      <c r="Q230" s="161">
        <f>((G230/D230)^(1/13)-1)</f>
        <v>4.8483880951227354E-2</v>
      </c>
      <c r="R230" s="161">
        <f>((K230/H230)^(1/13)-1)</f>
        <v>8.0713476495740677E-2</v>
      </c>
      <c r="S230" s="161">
        <f>G230/G$246</f>
        <v>0.2831801667022868</v>
      </c>
      <c r="T230" s="161">
        <f>L230/L$246</f>
        <v>0.15991902834008098</v>
      </c>
      <c r="U230" s="195"/>
    </row>
    <row r="231" spans="1:30" ht="12.75" customHeight="1">
      <c r="A231" s="35" t="s">
        <v>251</v>
      </c>
      <c r="B231" s="156"/>
      <c r="C231" s="156"/>
      <c r="D231" s="108">
        <v>5370</v>
      </c>
      <c r="E231" s="108">
        <v>5550</v>
      </c>
      <c r="F231" s="108">
        <v>6930</v>
      </c>
      <c r="G231" s="108">
        <v>8430</v>
      </c>
      <c r="H231" s="108">
        <v>395</v>
      </c>
      <c r="I231" s="108">
        <v>382</v>
      </c>
      <c r="J231" s="108">
        <v>453</v>
      </c>
      <c r="K231" s="108">
        <v>517</v>
      </c>
      <c r="L231" s="108">
        <v>569</v>
      </c>
      <c r="M231" s="157">
        <f>H231/D231</f>
        <v>7.3556797020484177E-2</v>
      </c>
      <c r="N231" s="157">
        <f>I231/E231</f>
        <v>6.8828828828828834E-2</v>
      </c>
      <c r="O231" s="157">
        <f>J231/F231</f>
        <v>6.5367965367965367E-2</v>
      </c>
      <c r="P231" s="157">
        <f>K231/G231</f>
        <v>6.1328588374851722E-2</v>
      </c>
      <c r="Q231" s="157">
        <f>((G231/D231)^(1/13)-1)</f>
        <v>3.5298625936727168E-2</v>
      </c>
      <c r="R231" s="157">
        <f>((K231/H231)^(1/13)-1)</f>
        <v>2.0920215912785034E-2</v>
      </c>
      <c r="S231" s="157">
        <f>G231/G$246</f>
        <v>0.18016670228681342</v>
      </c>
      <c r="T231" s="157">
        <f>L231/L$246</f>
        <v>7.6788124156545207E-2</v>
      </c>
      <c r="U231" s="186"/>
    </row>
    <row r="232" spans="1:30" ht="12.75" customHeight="1">
      <c r="A232" s="35" t="s">
        <v>252</v>
      </c>
      <c r="B232" s="156"/>
      <c r="C232" s="156"/>
      <c r="D232" s="108">
        <v>4390</v>
      </c>
      <c r="E232" s="108">
        <v>4430</v>
      </c>
      <c r="F232" s="108">
        <v>6380</v>
      </c>
      <c r="G232" s="108">
        <v>7780</v>
      </c>
      <c r="H232" s="108">
        <v>186</v>
      </c>
      <c r="I232" s="108">
        <v>198</v>
      </c>
      <c r="J232" s="108">
        <v>348</v>
      </c>
      <c r="K232" s="108">
        <v>436</v>
      </c>
      <c r="L232" s="108">
        <v>503</v>
      </c>
      <c r="M232" s="157">
        <f>H232/D232</f>
        <v>4.236902050113895E-2</v>
      </c>
      <c r="N232" s="157">
        <f>I232/E232</f>
        <v>4.4695259593679461E-2</v>
      </c>
      <c r="O232" s="157">
        <f>J232/F232</f>
        <v>5.4545454545454543E-2</v>
      </c>
      <c r="P232" s="157">
        <f>K232/G232</f>
        <v>5.6041131105398455E-2</v>
      </c>
      <c r="Q232" s="157">
        <f>((G232/D232)^(1/13)-1)</f>
        <v>4.5000610978331412E-2</v>
      </c>
      <c r="R232" s="157">
        <f>((K232/H232)^(1/13)-1)</f>
        <v>6.7725226025268981E-2</v>
      </c>
      <c r="S232" s="157">
        <f>G232/G$246</f>
        <v>0.16627484505236162</v>
      </c>
      <c r="T232" s="157">
        <f>L232/L$246</f>
        <v>6.7881241565452097E-2</v>
      </c>
      <c r="U232" s="186"/>
    </row>
    <row r="233" spans="1:30" ht="12.75" customHeight="1">
      <c r="A233" s="35" t="s">
        <v>354</v>
      </c>
      <c r="B233" s="156"/>
      <c r="C233" s="156"/>
      <c r="D233" s="188">
        <f>D$227*$E368/$E$369</f>
        <v>37138.608458390176</v>
      </c>
      <c r="E233" s="188">
        <f>E$227*$E368/$E$369</f>
        <v>42740.791268758527</v>
      </c>
      <c r="F233" s="188">
        <f>F$227*$E368/$E$369</f>
        <v>50371.35061391542</v>
      </c>
      <c r="G233" s="188">
        <f>G$227*$E368/$E$369</f>
        <v>67612.551159618015</v>
      </c>
      <c r="H233" s="188">
        <f>D233*M233</f>
        <v>2185.884878850562</v>
      </c>
      <c r="I233" s="188">
        <f>E233*N233</f>
        <v>2483.931468576212</v>
      </c>
      <c r="J233" s="188">
        <f>F233*O233</f>
        <v>3057.1763207384734</v>
      </c>
      <c r="K233" s="188">
        <f>G233*P233</f>
        <v>4150.7776466544419</v>
      </c>
      <c r="L233" s="188">
        <f>L$318*K233/K$318</f>
        <v>4589.5076370501019</v>
      </c>
      <c r="M233" s="189">
        <f>M$319</f>
        <v>5.8857479307540865E-2</v>
      </c>
      <c r="N233" s="189">
        <f>N$319</f>
        <v>5.8116178826849357E-2</v>
      </c>
      <c r="O233" s="189">
        <f>O$319</f>
        <v>6.0692760537056314E-2</v>
      </c>
      <c r="P233" s="189">
        <f>P$319</f>
        <v>6.139063791359374E-2</v>
      </c>
      <c r="Q233" s="189">
        <f>((G233/D233)^(1/13)-1)</f>
        <v>4.7165957138341152E-2</v>
      </c>
      <c r="R233" s="189">
        <f>((K233/H233)^(1/13)-1)</f>
        <v>5.056576651343403E-2</v>
      </c>
      <c r="S233" s="189">
        <f>G233/G$246</f>
        <v>1.4450213968715113</v>
      </c>
      <c r="T233" s="189">
        <f>L233/L$246</f>
        <v>0.61936675263834029</v>
      </c>
      <c r="U233" s="186"/>
    </row>
    <row r="234" spans="1:30" ht="12.75" customHeight="1">
      <c r="A234" s="35" t="s">
        <v>254</v>
      </c>
      <c r="B234" s="156"/>
      <c r="C234" s="156"/>
      <c r="D234" s="188">
        <f>D$319</f>
        <v>5703.6610745130984</v>
      </c>
      <c r="E234" s="188">
        <f>E$319</f>
        <v>7620.6895814650397</v>
      </c>
      <c r="F234" s="188">
        <f>F$319</f>
        <v>10320.656596719615</v>
      </c>
      <c r="G234" s="188">
        <f>G$319</f>
        <v>12059.202726857338</v>
      </c>
      <c r="H234" s="188">
        <f>H$319</f>
        <v>335.70311367038096</v>
      </c>
      <c r="I234" s="188">
        <f>I$319</f>
        <v>442.88535850032997</v>
      </c>
      <c r="J234" s="188">
        <f>J$319</f>
        <v>626.38913940989426</v>
      </c>
      <c r="K234" s="188">
        <f>K$319</f>
        <v>740.32214813112114</v>
      </c>
      <c r="L234" s="188">
        <f>L$319</f>
        <v>756.43458313102133</v>
      </c>
      <c r="M234" s="189">
        <f>M$319</f>
        <v>5.8857479307540865E-2</v>
      </c>
      <c r="N234" s="189">
        <f>N$319</f>
        <v>5.8116178826849357E-2</v>
      </c>
      <c r="O234" s="189">
        <f>O$319</f>
        <v>6.0692760537056314E-2</v>
      </c>
      <c r="P234" s="189">
        <f>P$319</f>
        <v>6.139063791359374E-2</v>
      </c>
      <c r="Q234" s="189">
        <f>((G234/D234)^(1/13)-1)</f>
        <v>5.928466093640905E-2</v>
      </c>
      <c r="R234" s="189">
        <f>((K234/H234)^(1/13)-1)</f>
        <v>6.2723815825463269E-2</v>
      </c>
      <c r="S234" s="189">
        <f>G234/G$246</f>
        <v>0.25773034252740623</v>
      </c>
      <c r="T234" s="189">
        <f>L234/L$246</f>
        <v>0.10208293969379505</v>
      </c>
      <c r="U234" s="186"/>
    </row>
    <row r="235" spans="1:30" ht="12.75" customHeight="1">
      <c r="A235" s="35" t="s">
        <v>255</v>
      </c>
      <c r="B235" s="156"/>
      <c r="C235" s="156"/>
      <c r="D235" s="108">
        <v>1560</v>
      </c>
      <c r="E235" s="108">
        <v>1980</v>
      </c>
      <c r="F235" s="108">
        <v>2420</v>
      </c>
      <c r="G235" s="108">
        <v>3030</v>
      </c>
      <c r="H235" s="108">
        <v>79</v>
      </c>
      <c r="I235" s="108">
        <v>115</v>
      </c>
      <c r="J235" s="108">
        <v>172</v>
      </c>
      <c r="K235" s="108">
        <v>247</v>
      </c>
      <c r="L235" s="108">
        <v>258</v>
      </c>
      <c r="M235" s="157">
        <f>H235/D235</f>
        <v>5.0641025641025642E-2</v>
      </c>
      <c r="N235" s="157">
        <f>I235/E235</f>
        <v>5.808080808080808E-2</v>
      </c>
      <c r="O235" s="157">
        <f>J235/F235</f>
        <v>7.1074380165289261E-2</v>
      </c>
      <c r="P235" s="157">
        <f>K235/G235</f>
        <v>8.1518151815181517E-2</v>
      </c>
      <c r="Q235" s="157">
        <f>((G235/D235)^(1/13)-1)</f>
        <v>5.2393870667641229E-2</v>
      </c>
      <c r="R235" s="157">
        <f>((K235/H235)^(1/13)-1)</f>
        <v>9.1647179642743826E-2</v>
      </c>
      <c r="S235" s="157">
        <f>G235/G$246</f>
        <v>6.4757426800598414E-2</v>
      </c>
      <c r="T235" s="157">
        <f>L235/L$246</f>
        <v>3.4817813765182185E-2</v>
      </c>
      <c r="U235" s="186"/>
    </row>
    <row r="236" spans="1:30" ht="12.75" customHeight="1">
      <c r="A236" s="35" t="s">
        <v>256</v>
      </c>
      <c r="B236" s="156"/>
      <c r="C236" s="156"/>
      <c r="D236" s="108">
        <v>3520</v>
      </c>
      <c r="E236" s="108">
        <v>3360</v>
      </c>
      <c r="F236" s="108">
        <v>3900</v>
      </c>
      <c r="G236" s="108">
        <v>4660</v>
      </c>
      <c r="H236" s="108">
        <v>227</v>
      </c>
      <c r="I236" s="108">
        <v>305</v>
      </c>
      <c r="J236" s="108">
        <v>266</v>
      </c>
      <c r="K236" s="108">
        <v>281</v>
      </c>
      <c r="L236" s="108">
        <v>305</v>
      </c>
      <c r="M236" s="157">
        <f>H236/D236</f>
        <v>6.4488636363636359E-2</v>
      </c>
      <c r="N236" s="157">
        <f>I236/E236</f>
        <v>9.0773809523809521E-2</v>
      </c>
      <c r="O236" s="157">
        <f>J236/F236</f>
        <v>6.820512820512821E-2</v>
      </c>
      <c r="P236" s="157">
        <f>K236/G236</f>
        <v>6.0300429184549358E-2</v>
      </c>
      <c r="Q236" s="157">
        <f>((G236/D236)^(1/13)-1)</f>
        <v>2.1815668687301004E-2</v>
      </c>
      <c r="R236" s="157">
        <f>((K236/H236)^(1/13)-1)</f>
        <v>1.6551221062382604E-2</v>
      </c>
      <c r="S236" s="157">
        <f>G236/G$246</f>
        <v>9.9593930326992944E-2</v>
      </c>
      <c r="T236" s="157">
        <f>L236/L$246</f>
        <v>4.1160593792172739E-2</v>
      </c>
      <c r="U236" s="186"/>
    </row>
    <row r="237" spans="1:30" ht="12.75" customHeight="1">
      <c r="A237" s="35" t="s">
        <v>257</v>
      </c>
      <c r="B237" s="156"/>
      <c r="C237" s="156"/>
      <c r="D237" s="108">
        <v>4110</v>
      </c>
      <c r="E237" s="108">
        <v>4750</v>
      </c>
      <c r="F237" s="108">
        <v>5920</v>
      </c>
      <c r="G237" s="108">
        <v>7950</v>
      </c>
      <c r="H237" s="108">
        <v>190</v>
      </c>
      <c r="I237" s="108">
        <v>225</v>
      </c>
      <c r="J237" s="108">
        <v>282</v>
      </c>
      <c r="K237" s="108">
        <v>381</v>
      </c>
      <c r="L237" s="108">
        <v>400</v>
      </c>
      <c r="M237" s="157">
        <f>H237/D237</f>
        <v>4.6228710462287104E-2</v>
      </c>
      <c r="N237" s="157">
        <f>I237/E237</f>
        <v>4.736842105263158E-2</v>
      </c>
      <c r="O237" s="157">
        <f>J237/F237</f>
        <v>4.7635135135135134E-2</v>
      </c>
      <c r="P237" s="157">
        <f>K237/G237</f>
        <v>4.7924528301886794E-2</v>
      </c>
      <c r="Q237" s="157">
        <f>((G237/D237)^(1/13)-1)</f>
        <v>5.2059756434583049E-2</v>
      </c>
      <c r="R237" s="157">
        <f>((K237/H237)^(1/13)-1)</f>
        <v>5.4979332987926233E-2</v>
      </c>
      <c r="S237" s="157">
        <f>G237/G$246</f>
        <v>0.16990810002137208</v>
      </c>
      <c r="T237" s="157">
        <f>L237/L$246</f>
        <v>5.3981106612685563E-2</v>
      </c>
      <c r="U237" s="186"/>
    </row>
    <row r="238" spans="1:30" ht="12.75" customHeight="1">
      <c r="A238" s="35" t="s">
        <v>258</v>
      </c>
      <c r="B238" s="156"/>
      <c r="C238" s="156"/>
      <c r="D238" s="108">
        <v>4020</v>
      </c>
      <c r="E238" s="108">
        <v>4400</v>
      </c>
      <c r="F238" s="108">
        <v>5950</v>
      </c>
      <c r="G238" s="108">
        <v>6680</v>
      </c>
      <c r="H238" s="108">
        <v>1224</v>
      </c>
      <c r="I238" s="108">
        <v>1374</v>
      </c>
      <c r="J238" s="108">
        <v>1279</v>
      </c>
      <c r="K238" s="108">
        <v>1737</v>
      </c>
      <c r="L238" s="108">
        <v>1633</v>
      </c>
      <c r="M238" s="157">
        <f>H238/D238</f>
        <v>0.30447761194029849</v>
      </c>
      <c r="N238" s="157">
        <f>I238/E238</f>
        <v>0.31227272727272726</v>
      </c>
      <c r="O238" s="157">
        <f>J238/F238</f>
        <v>0.2149579831932773</v>
      </c>
      <c r="P238" s="157">
        <f>K238/G238</f>
        <v>0.26002994011976049</v>
      </c>
      <c r="Q238" s="157">
        <f>((G238/D238)^(1/13)-1)</f>
        <v>3.9837357832859244E-2</v>
      </c>
      <c r="R238" s="157">
        <f>((K238/H238)^(1/13)-1)</f>
        <v>2.7291567248779014E-2</v>
      </c>
      <c r="S238" s="157">
        <f>G238/G$246</f>
        <v>0.14276554819405857</v>
      </c>
      <c r="T238" s="157">
        <f>L238/L$246</f>
        <v>0.22037786774628879</v>
      </c>
      <c r="U238" s="186"/>
    </row>
    <row r="239" spans="1:30" ht="12.75" customHeight="1">
      <c r="A239" s="35" t="s">
        <v>259</v>
      </c>
      <c r="B239" s="156"/>
      <c r="C239" s="156"/>
      <c r="D239" s="108">
        <v>6860</v>
      </c>
      <c r="E239" s="108">
        <v>8170</v>
      </c>
      <c r="F239" s="108">
        <v>9400</v>
      </c>
      <c r="G239" s="108">
        <v>12550</v>
      </c>
      <c r="H239" s="108">
        <v>1068</v>
      </c>
      <c r="I239" s="108">
        <v>901</v>
      </c>
      <c r="J239" s="108">
        <v>793</v>
      </c>
      <c r="K239" s="108">
        <v>982</v>
      </c>
      <c r="L239" s="108">
        <v>979</v>
      </c>
      <c r="M239" s="157">
        <f>H239/D239</f>
        <v>0.15568513119533528</v>
      </c>
      <c r="N239" s="157">
        <f>I239/E239</f>
        <v>0.11028151774785802</v>
      </c>
      <c r="O239" s="157">
        <f>J239/F239</f>
        <v>8.4361702127659574E-2</v>
      </c>
      <c r="P239" s="157">
        <f>K239/G239</f>
        <v>7.8247011952191234E-2</v>
      </c>
      <c r="Q239" s="157">
        <f>((G239/D239)^(1/13)-1)</f>
        <v>4.7558853205227125E-2</v>
      </c>
      <c r="R239" s="157">
        <f>((K239/H239)^(1/13)-1)</f>
        <v>-6.4370170040882746E-3</v>
      </c>
      <c r="S239" s="157">
        <f>G239/G$246</f>
        <v>0.26821970506518489</v>
      </c>
      <c r="T239" s="157">
        <f>L239/L$246</f>
        <v>0.1321187584345479</v>
      </c>
      <c r="U239" s="186"/>
      <c r="AC239" s="139"/>
      <c r="AD239" s="139"/>
    </row>
    <row r="240" spans="1:30" ht="12.75" customHeight="1">
      <c r="A240" s="35" t="s">
        <v>260</v>
      </c>
      <c r="B240" s="156"/>
      <c r="C240" s="156"/>
      <c r="D240" s="108">
        <v>8060</v>
      </c>
      <c r="E240" s="108">
        <v>8360</v>
      </c>
      <c r="F240" s="108">
        <v>9770</v>
      </c>
      <c r="G240" s="108">
        <v>12850</v>
      </c>
      <c r="H240" s="108">
        <v>344</v>
      </c>
      <c r="I240" s="108">
        <v>472</v>
      </c>
      <c r="J240" s="108">
        <v>536</v>
      </c>
      <c r="K240" s="108">
        <v>683</v>
      </c>
      <c r="L240" s="108">
        <v>737</v>
      </c>
      <c r="M240" s="157">
        <f>H240/D240</f>
        <v>4.2679900744416875E-2</v>
      </c>
      <c r="N240" s="157">
        <f>I240/E240</f>
        <v>5.6459330143540667E-2</v>
      </c>
      <c r="O240" s="157">
        <f>J240/F240</f>
        <v>5.4861821903787106E-2</v>
      </c>
      <c r="P240" s="157">
        <f>K240/G240</f>
        <v>5.3151750972762646E-2</v>
      </c>
      <c r="Q240" s="157">
        <f>((G240/D240)^(1/13)-1)</f>
        <v>3.6530678239196757E-2</v>
      </c>
      <c r="R240" s="157">
        <f>((K240/H240)^(1/13)-1)</f>
        <v>5.4174439324467416E-2</v>
      </c>
      <c r="S240" s="157">
        <f>G240/G$246</f>
        <v>0.27463133148108571</v>
      </c>
      <c r="T240" s="157">
        <f>L240/L$246</f>
        <v>9.946018893387315E-2</v>
      </c>
      <c r="U240" s="186"/>
      <c r="AC240" s="139"/>
      <c r="AD240" s="139"/>
    </row>
    <row r="241" spans="1:30" s="28" customFormat="1" ht="18" customHeight="1">
      <c r="A241" s="110" t="s">
        <v>261</v>
      </c>
      <c r="B241" s="154"/>
      <c r="C241" s="154"/>
      <c r="D241" s="190">
        <f>1000000*'Table 1.7 '!J244/'Table 1.7 '!E244</f>
        <v>26793.95230020228</v>
      </c>
      <c r="E241" s="190">
        <f>1000000*'Table 1.7 '!K244/'Table 1.7 '!F244</f>
        <v>34456.485208503895</v>
      </c>
      <c r="F241" s="190">
        <f>1000000*'Table 1.7 '!L244/'Table 1.7 '!G244</f>
        <v>41608.385987363567</v>
      </c>
      <c r="G241" s="190">
        <f>1000000*'Table 1.7 '!M244/'Table 1.7 '!H244</f>
        <v>45998.36730018958</v>
      </c>
      <c r="H241" s="190">
        <f>1000000*'Table 1.7 '!N244/'Table 1.7 '!E244</f>
        <v>3579.7763089724531</v>
      </c>
      <c r="I241" s="190">
        <f>1000000*'Table 1.7 '!O244/'Table 1.7 '!F244</f>
        <v>4488.5812817401238</v>
      </c>
      <c r="J241" s="190">
        <f>1000000*'Table 1.7 '!P244/'Table 1.7 '!G244</f>
        <v>5966.9679864056907</v>
      </c>
      <c r="K241" s="190">
        <f>1000000*'Table 1.7 '!Q244/'Table 1.7 '!H244</f>
        <v>6838.6415316165958</v>
      </c>
      <c r="L241" s="190">
        <f>1000000*'Table 1.7 '!R244/'Table 1.7 '!I244</f>
        <v>7092.4927688143807</v>
      </c>
      <c r="M241" s="155">
        <f>H241/D241</f>
        <v>0.13360389198518607</v>
      </c>
      <c r="N241" s="155">
        <f>I241/E241</f>
        <v>0.13026811221686468</v>
      </c>
      <c r="O241" s="155">
        <f>J241/F241</f>
        <v>0.14340782139970182</v>
      </c>
      <c r="P241" s="155">
        <f>K241/G241</f>
        <v>0.14867139711692356</v>
      </c>
      <c r="Q241" s="155">
        <f>((G241/D241)^(1/13)-1)</f>
        <v>4.2447710296735774E-2</v>
      </c>
      <c r="R241" s="155">
        <f>((K241/H241)^(1/13)-1)</f>
        <v>5.1051871837219709E-2</v>
      </c>
      <c r="S241" s="155">
        <f>G241/G$246</f>
        <v>0.98308115623401537</v>
      </c>
      <c r="T241" s="155">
        <f>L241/L$246</f>
        <v>0.95715152075767618</v>
      </c>
      <c r="U241" s="27"/>
    </row>
    <row r="242" spans="1:30" s="59" customFormat="1" ht="12.75" customHeight="1">
      <c r="A242" s="52" t="s">
        <v>355</v>
      </c>
      <c r="B242" s="162"/>
      <c r="C242" s="162"/>
      <c r="D242" s="188">
        <f>D$163*$E370/$E$371</f>
        <v>42513.805970149253</v>
      </c>
      <c r="E242" s="188">
        <f>E$163*$E370/$E$371</f>
        <v>56554.664179104475</v>
      </c>
      <c r="F242" s="188">
        <f>F$163*$E370/$E$371</f>
        <v>72247.388059701494</v>
      </c>
      <c r="G242" s="188">
        <f>G$163*$E370/$E$371</f>
        <v>78767.910447761198</v>
      </c>
      <c r="H242" s="188">
        <f>D242*M242</f>
        <v>2923.3675373134324</v>
      </c>
      <c r="I242" s="188">
        <f>E242*N242</f>
        <v>3984.0391791044772</v>
      </c>
      <c r="J242" s="188">
        <f>F242*O242</f>
        <v>5855.4291044776119</v>
      </c>
      <c r="K242" s="188">
        <f>G242*P242</f>
        <v>7003.0410447761196</v>
      </c>
      <c r="L242" s="188">
        <f>L$318*K242/K$318</f>
        <v>7743.2503240641709</v>
      </c>
      <c r="M242" s="189">
        <f>M163</f>
        <v>6.8762781186094066E-2</v>
      </c>
      <c r="N242" s="189">
        <f>N163</f>
        <v>7.0445810914681009E-2</v>
      </c>
      <c r="O242" s="189">
        <f>O163</f>
        <v>8.1046931407942238E-2</v>
      </c>
      <c r="P242" s="189">
        <f>P163</f>
        <v>8.8907284768211914E-2</v>
      </c>
      <c r="Q242" s="157">
        <f>((G242/D242)^(1/13)-1)</f>
        <v>4.8579801056002569E-2</v>
      </c>
      <c r="R242" s="157">
        <f>((K242/H242)^(1/13)-1)</f>
        <v>6.9510039170218585E-2</v>
      </c>
      <c r="S242" s="157">
        <f>G242/G$246</f>
        <v>1.6834347178405897</v>
      </c>
      <c r="T242" s="157">
        <f>L242/L$246</f>
        <v>1.0449730531800501</v>
      </c>
      <c r="U242" s="58" t="s">
        <v>356</v>
      </c>
    </row>
    <row r="243" spans="1:30" s="43" customFormat="1" ht="12.75" customHeight="1">
      <c r="A243" s="36" t="s">
        <v>263</v>
      </c>
      <c r="B243" s="158"/>
      <c r="C243" s="158"/>
      <c r="D243" s="192">
        <v>21900</v>
      </c>
      <c r="E243" s="192">
        <v>27670</v>
      </c>
      <c r="F243" s="192">
        <v>34380</v>
      </c>
      <c r="G243" s="192">
        <v>38710</v>
      </c>
      <c r="H243" s="192">
        <v>2056</v>
      </c>
      <c r="I243" s="192">
        <v>2519</v>
      </c>
      <c r="J243" s="192">
        <v>3288</v>
      </c>
      <c r="K243" s="192">
        <v>3867</v>
      </c>
      <c r="L243" s="192">
        <v>4196</v>
      </c>
      <c r="M243" s="159">
        <f>H243/D243</f>
        <v>9.3881278538812785E-2</v>
      </c>
      <c r="N243" s="159">
        <f>I243/E243</f>
        <v>9.1037224430791472E-2</v>
      </c>
      <c r="O243" s="159">
        <f>J243/F243</f>
        <v>9.5636998254799307E-2</v>
      </c>
      <c r="P243" s="159">
        <f>K243/G243</f>
        <v>9.98966675277706E-2</v>
      </c>
      <c r="Q243" s="159">
        <f>((G243/D243)^(1/13)-1)</f>
        <v>4.4790363271101752E-2</v>
      </c>
      <c r="R243" s="159">
        <f>((K243/H243)^(1/13)-1)</f>
        <v>4.9793617006341107E-2</v>
      </c>
      <c r="S243" s="159">
        <f>G243/G$246</f>
        <v>0.82731352853173756</v>
      </c>
      <c r="T243" s="159">
        <f>L243/L$246</f>
        <v>0.56626180836707152</v>
      </c>
      <c r="U243" s="193"/>
      <c r="AC243" s="200"/>
      <c r="AD243" s="200"/>
    </row>
    <row r="244" spans="1:30" s="59" customFormat="1" ht="12.75" customHeight="1">
      <c r="A244" s="52" t="s">
        <v>357</v>
      </c>
      <c r="B244" s="162"/>
      <c r="C244" s="162"/>
      <c r="D244" s="188">
        <f>D$152*$E373/$E$372</f>
        <v>23402.268493150685</v>
      </c>
      <c r="E244" s="188">
        <f>E$152*$E373/$E$372</f>
        <v>29016.345205479451</v>
      </c>
      <c r="F244" s="188">
        <f>F$152*$E373/$E$372</f>
        <v>34630.42191780822</v>
      </c>
      <c r="G244" s="188">
        <f>G$152*$E373/$E$372</f>
        <v>38589.065753424657</v>
      </c>
      <c r="H244" s="188">
        <f>D244*M244</f>
        <v>1913.5158904109589</v>
      </c>
      <c r="I244" s="188">
        <f>E244*N244</f>
        <v>2444.0769863013697</v>
      </c>
      <c r="J244" s="188">
        <f>F244*O244</f>
        <v>3234.7775342465757</v>
      </c>
      <c r="K244" s="188">
        <f>G244*P244</f>
        <v>3921.6279452054791</v>
      </c>
      <c r="L244" s="188">
        <f>L$318*K244/K$318</f>
        <v>4336.1372100229082</v>
      </c>
      <c r="M244" s="189">
        <f>M152</f>
        <v>8.1766256590509664E-2</v>
      </c>
      <c r="N244" s="189">
        <f>N152</f>
        <v>8.4231041814316093E-2</v>
      </c>
      <c r="O244" s="189">
        <f>O152</f>
        <v>9.3408551068883613E-2</v>
      </c>
      <c r="P244" s="189">
        <f>P152</f>
        <v>0.10162536637356781</v>
      </c>
      <c r="Q244" s="157">
        <f>((G244/D244)^(1/13)-1)</f>
        <v>3.922163005584367E-2</v>
      </c>
      <c r="R244" s="157">
        <f>((K244/H244)^(1/13)-1)</f>
        <v>5.6749060588377587E-2</v>
      </c>
      <c r="S244" s="157">
        <f>G244/G$246</f>
        <v>0.82472891116530578</v>
      </c>
      <c r="T244" s="157">
        <f>L244/L$246</f>
        <v>0.58517371255369877</v>
      </c>
      <c r="U244" s="58" t="s">
        <v>358</v>
      </c>
    </row>
    <row r="245" spans="1:30" s="59" customFormat="1" ht="12.75" customHeight="1">
      <c r="A245" s="52" t="s">
        <v>359</v>
      </c>
      <c r="B245" s="162"/>
      <c r="C245" s="162"/>
      <c r="D245" s="188">
        <f>D$184*$E374/$E$375</f>
        <v>5239.0099741411159</v>
      </c>
      <c r="E245" s="188">
        <f>E$184*$E374/$E$375</f>
        <v>6640.5615072035462</v>
      </c>
      <c r="F245" s="188">
        <f>F$184*$E374/$E$375</f>
        <v>7757.6653121536756</v>
      </c>
      <c r="G245" s="188">
        <f>G$184*$E374/$E$375</f>
        <v>8605.8367196158106</v>
      </c>
      <c r="H245" s="188">
        <f>D245*M245</f>
        <v>541.22644994458813</v>
      </c>
      <c r="I245" s="188">
        <f>E245*N245</f>
        <v>655.52271887698555</v>
      </c>
      <c r="J245" s="188">
        <f>F245*O245</f>
        <v>851.79165127447357</v>
      </c>
      <c r="K245" s="188">
        <f>G245*P245</f>
        <v>995.82563723679345</v>
      </c>
      <c r="L245" s="188">
        <f>L$318*K245/K$318</f>
        <v>1101.0826780741397</v>
      </c>
      <c r="M245" s="189">
        <f>M184</f>
        <v>0.10330700888450148</v>
      </c>
      <c r="N245" s="189">
        <f>N184</f>
        <v>9.8714953271028041E-2</v>
      </c>
      <c r="O245" s="189">
        <f>O184</f>
        <v>0.10979999999999999</v>
      </c>
      <c r="P245" s="189">
        <f>P184</f>
        <v>0.11571514423076923</v>
      </c>
      <c r="Q245" s="157">
        <f>((G245/D245)^(1/13)-1)</f>
        <v>3.8915673355686353E-2</v>
      </c>
      <c r="R245" s="157">
        <f>((K245/H245)^(1/13)-1)</f>
        <v>4.8019976254128904E-2</v>
      </c>
      <c r="S245" s="157">
        <f>G245/G$246</f>
        <v>0.1839247001413937</v>
      </c>
      <c r="T245" s="157">
        <f>L245/L$246</f>
        <v>0.14859415358625366</v>
      </c>
      <c r="U245" s="58" t="s">
        <v>360</v>
      </c>
    </row>
    <row r="246" spans="1:30" ht="12.75" customHeight="1">
      <c r="A246" s="35" t="s">
        <v>266</v>
      </c>
      <c r="B246" s="156"/>
      <c r="C246" s="156"/>
      <c r="D246" s="108">
        <v>27330</v>
      </c>
      <c r="E246" s="108">
        <v>35190</v>
      </c>
      <c r="F246" s="108">
        <v>42390</v>
      </c>
      <c r="G246" s="108">
        <v>46790</v>
      </c>
      <c r="H246" s="108">
        <v>3748</v>
      </c>
      <c r="I246" s="108">
        <v>4703</v>
      </c>
      <c r="J246" s="108">
        <v>6259</v>
      </c>
      <c r="K246" s="108">
        <v>7164</v>
      </c>
      <c r="L246" s="108">
        <v>7410</v>
      </c>
      <c r="M246" s="157">
        <f>H246/D246</f>
        <v>0.13713867544822539</v>
      </c>
      <c r="N246" s="157">
        <f>I246/E246</f>
        <v>0.13364592213697074</v>
      </c>
      <c r="O246" s="157">
        <f>J246/F246</f>
        <v>0.14765274828969097</v>
      </c>
      <c r="P246" s="157">
        <f>K246/G246</f>
        <v>0.15310963881171191</v>
      </c>
      <c r="Q246" s="157">
        <f>((G246/D246)^(1/13)-1)</f>
        <v>4.2227600990522696E-2</v>
      </c>
      <c r="R246" s="157">
        <f>((K246/H246)^(1/13)-1)</f>
        <v>5.1096932960090102E-2</v>
      </c>
      <c r="S246" s="157">
        <f>G246/G$246</f>
        <v>1</v>
      </c>
      <c r="T246" s="157">
        <f>L246/L$246</f>
        <v>1</v>
      </c>
      <c r="U246" s="186"/>
      <c r="AC246" s="139"/>
      <c r="AD246" s="139"/>
    </row>
    <row r="247" spans="1:30" s="28" customFormat="1" ht="18" customHeight="1">
      <c r="A247" s="110" t="s">
        <v>267</v>
      </c>
      <c r="B247" s="154"/>
      <c r="C247" s="154"/>
      <c r="D247" s="190">
        <f>1000000*'Table 1.7 '!J250/'Table 1.7 '!E250</f>
        <v>15803.275713074605</v>
      </c>
      <c r="E247" s="190">
        <f>1000000*'Table 1.7 '!K250/'Table 1.7 '!F250</f>
        <v>19632.294100103059</v>
      </c>
      <c r="F247" s="190">
        <f>1000000*'Table 1.7 '!L250/'Table 1.7 '!G250</f>
        <v>23743.956497742416</v>
      </c>
      <c r="G247" s="190">
        <f>1000000*'Table 1.7 '!M250/'Table 1.7 '!H250</f>
        <v>26738.915604357804</v>
      </c>
      <c r="H247" s="190">
        <f>1000000*'Table 1.7 '!N250/'Table 1.7 '!E250</f>
        <v>1195.0183663090343</v>
      </c>
      <c r="I247" s="190">
        <f>1000000*'Table 1.7 '!O250/'Table 1.7 '!F250</f>
        <v>1635.2721527695617</v>
      </c>
      <c r="J247" s="190">
        <f>1000000*'Table 1.7 '!P250/'Table 1.7 '!G250</f>
        <v>2145.2480597170133</v>
      </c>
      <c r="K247" s="190">
        <f>1000000*'Table 1.7 '!Q250/'Table 1.7 '!H250</f>
        <v>2434.9811046525374</v>
      </c>
      <c r="L247" s="190">
        <f>1000000*'Table 1.7 '!R250/'Table 1.7 '!I250</f>
        <v>2450.1621359300966</v>
      </c>
      <c r="M247" s="155">
        <f>H247/D247</f>
        <v>7.5618396337941096E-2</v>
      </c>
      <c r="N247" s="155">
        <f>I247/E247</f>
        <v>8.3295010987074466E-2</v>
      </c>
      <c r="O247" s="155">
        <f>J247/F247</f>
        <v>9.0349224650954199E-2</v>
      </c>
      <c r="P247" s="155">
        <f>K247/G247</f>
        <v>9.1065065639972839E-2</v>
      </c>
      <c r="Q247" s="155">
        <f>((G247/D247)^(1/13)-1)</f>
        <v>4.1283471670921612E-2</v>
      </c>
      <c r="R247" s="155">
        <f>((K247/H247)^(1/13)-1)</f>
        <v>5.6278742260567949E-2</v>
      </c>
      <c r="S247" s="155">
        <f>G247/G$246</f>
        <v>0.57146645873814494</v>
      </c>
      <c r="T247" s="155">
        <f>L247/L$246</f>
        <v>0.3306561586950198</v>
      </c>
      <c r="U247" s="27"/>
    </row>
    <row r="248" spans="1:30" s="28" customFormat="1" ht="15" customHeight="1">
      <c r="A248" s="86" t="s">
        <v>268</v>
      </c>
      <c r="B248" s="154"/>
      <c r="C248" s="154"/>
      <c r="D248" s="190">
        <f>1000000*'Table 1.7 '!J251/'Table 1.7 '!E251</f>
        <v>20092.61017012614</v>
      </c>
      <c r="E248" s="190">
        <f>1000000*'Table 1.7 '!K251/'Table 1.7 '!F251</f>
        <v>25476.739336236391</v>
      </c>
      <c r="F248" s="190">
        <f>1000000*'Table 1.7 '!L251/'Table 1.7 '!G251</f>
        <v>31204.052900855939</v>
      </c>
      <c r="G248" s="190">
        <f>1000000*'Table 1.7 '!M251/'Table 1.7 '!H251</f>
        <v>35251.382369223247</v>
      </c>
      <c r="H248" s="190">
        <f>1000000*'Table 1.7 '!N251/'Table 1.7 '!E251</f>
        <v>1546.2927681660328</v>
      </c>
      <c r="I248" s="190">
        <f>1000000*'Table 1.7 '!O251/'Table 1.7 '!F251</f>
        <v>2156.2367769661378</v>
      </c>
      <c r="J248" s="190">
        <f>1000000*'Table 1.7 '!P251/'Table 1.7 '!G251</f>
        <v>2847.574210100182</v>
      </c>
      <c r="K248" s="190">
        <f>1000000*'Table 1.7 '!Q251/'Table 1.7 '!H251</f>
        <v>3247.2391271492543</v>
      </c>
      <c r="L248" s="190">
        <f>1000000*'Table 1.7 '!R251/'Table 1.7 '!I251</f>
        <v>3263.3231380463653</v>
      </c>
      <c r="M248" s="155">
        <f>H248/D248</f>
        <v>7.6958282426893135E-2</v>
      </c>
      <c r="N248" s="155">
        <f>I248/E248</f>
        <v>8.463550804161396E-2</v>
      </c>
      <c r="O248" s="155">
        <f>J248/F248</f>
        <v>9.1256549883046503E-2</v>
      </c>
      <c r="P248" s="155">
        <f>K248/G248</f>
        <v>9.2116646466162577E-2</v>
      </c>
      <c r="Q248" s="155">
        <f>((G248/D248)^(1/13)-1)</f>
        <v>4.4191092568204748E-2</v>
      </c>
      <c r="R248" s="155">
        <f>((K248/H248)^(1/13)-1)</f>
        <v>5.8732755672880055E-2</v>
      </c>
      <c r="S248" s="155">
        <f>G248/G$246</f>
        <v>0.75339564798510894</v>
      </c>
      <c r="T248" s="155">
        <f>L248/L$246</f>
        <v>0.44039448556631111</v>
      </c>
      <c r="U248" s="27"/>
    </row>
    <row r="249" spans="1:30" s="51" customFormat="1" ht="12.75" customHeight="1">
      <c r="A249" s="44" t="s">
        <v>269</v>
      </c>
      <c r="B249" s="160"/>
      <c r="C249" s="160"/>
      <c r="D249" s="194">
        <v>20870</v>
      </c>
      <c r="E249" s="194">
        <v>26690</v>
      </c>
      <c r="F249" s="194">
        <v>32840</v>
      </c>
      <c r="G249" s="194">
        <v>37250</v>
      </c>
      <c r="H249" s="194">
        <v>1607</v>
      </c>
      <c r="I249" s="194">
        <v>2266</v>
      </c>
      <c r="J249" s="194">
        <v>2980</v>
      </c>
      <c r="K249" s="194">
        <v>3365</v>
      </c>
      <c r="L249" s="194">
        <v>3382</v>
      </c>
      <c r="M249" s="161">
        <f>H249/D249</f>
        <v>7.7000479156684232E-2</v>
      </c>
      <c r="N249" s="161">
        <f>I249/E249</f>
        <v>8.4900711877107529E-2</v>
      </c>
      <c r="O249" s="161">
        <f>J249/F249</f>
        <v>9.0742996345919605E-2</v>
      </c>
      <c r="P249" s="161">
        <f>K249/G249</f>
        <v>9.0335570469798662E-2</v>
      </c>
      <c r="Q249" s="161">
        <f>((G249/D249)^(1/13)-1)</f>
        <v>4.5572472165427147E-2</v>
      </c>
      <c r="R249" s="161">
        <f>((K249/H249)^(1/13)-1)</f>
        <v>5.8497746670459705E-2</v>
      </c>
      <c r="S249" s="161">
        <f>G249/G$246</f>
        <v>0.79611027997435346</v>
      </c>
      <c r="T249" s="161">
        <f>L249/L$246</f>
        <v>0.4564102564102564</v>
      </c>
      <c r="U249" s="195"/>
    </row>
    <row r="250" spans="1:30" s="51" customFormat="1" ht="12.75" customHeight="1">
      <c r="A250" s="44" t="s">
        <v>270</v>
      </c>
      <c r="B250" s="160"/>
      <c r="C250" s="160"/>
      <c r="D250" s="194">
        <v>16260</v>
      </c>
      <c r="E250" s="194">
        <v>19450</v>
      </c>
      <c r="F250" s="194">
        <v>23130</v>
      </c>
      <c r="G250" s="194">
        <v>25200</v>
      </c>
      <c r="H250" s="194">
        <v>1247</v>
      </c>
      <c r="I250" s="194">
        <v>1611</v>
      </c>
      <c r="J250" s="194">
        <v>2194</v>
      </c>
      <c r="K250" s="194">
        <v>2655</v>
      </c>
      <c r="L250" s="194">
        <v>2662</v>
      </c>
      <c r="M250" s="161">
        <f>H250/D250</f>
        <v>7.6691266912669129E-2</v>
      </c>
      <c r="N250" s="161">
        <f>I250/E250</f>
        <v>8.2827763496143958E-2</v>
      </c>
      <c r="O250" s="161">
        <f>J250/F250</f>
        <v>9.4855166450497186E-2</v>
      </c>
      <c r="P250" s="161">
        <f>K250/G250</f>
        <v>0.10535714285714286</v>
      </c>
      <c r="Q250" s="161">
        <f>((G250/D250)^(1/13)-1)</f>
        <v>3.4277133325937514E-2</v>
      </c>
      <c r="R250" s="161">
        <f>((K250/H250)^(1/13)-1)</f>
        <v>5.9853908016575197E-2</v>
      </c>
      <c r="S250" s="161">
        <f>G250/G$246</f>
        <v>0.53857661893566999</v>
      </c>
      <c r="T250" s="161">
        <f>L250/L$246</f>
        <v>0.35924426450742242</v>
      </c>
      <c r="U250" s="195"/>
    </row>
    <row r="251" spans="1:30" s="28" customFormat="1" ht="15" customHeight="1">
      <c r="A251" s="86" t="s">
        <v>271</v>
      </c>
      <c r="B251" s="154"/>
      <c r="C251" s="154"/>
      <c r="D251" s="190">
        <f>1000000*'Table 1.7 '!J254/'Table 1.7 '!E254</f>
        <v>2355.3388065474855</v>
      </c>
      <c r="E251" s="190">
        <f>1000000*'Table 1.7 '!K254/'Table 1.7 '!F254</f>
        <v>2325.3218775627206</v>
      </c>
      <c r="F251" s="190">
        <f>1000000*'Table 1.7 '!L254/'Table 1.7 '!G254</f>
        <v>2491.2541431441205</v>
      </c>
      <c r="G251" s="190">
        <f>1000000*'Table 1.7 '!M254/'Table 1.7 '!H254</f>
        <v>2831.8086063772303</v>
      </c>
      <c r="H251" s="190">
        <f>1000000*'Table 1.7 '!N254/'Table 1.7 '!E254</f>
        <v>78.912851401281586</v>
      </c>
      <c r="I251" s="190">
        <f>1000000*'Table 1.7 '!O254/'Table 1.7 '!F254</f>
        <v>94.664995358855649</v>
      </c>
      <c r="J251" s="190">
        <f>1000000*'Table 1.7 '!P254/'Table 1.7 '!G254</f>
        <v>111.63245306789139</v>
      </c>
      <c r="K251" s="190">
        <f>1000000*'Table 1.7 '!Q254/'Table 1.7 '!H254</f>
        <v>109.05537554550051</v>
      </c>
      <c r="L251" s="190">
        <f>1000000*'Table 1.7 '!R254/'Table 1.7 '!I254</f>
        <v>117.28621579972815</v>
      </c>
      <c r="M251" s="155">
        <f>H251/D251</f>
        <v>3.3503821693047213E-2</v>
      </c>
      <c r="N251" s="155">
        <f>I251/E251</f>
        <v>4.0710490995800756E-2</v>
      </c>
      <c r="O251" s="155">
        <f>J251/F251</f>
        <v>4.4809741059579002E-2</v>
      </c>
      <c r="P251" s="155">
        <f>K251/G251</f>
        <v>3.8510856736542122E-2</v>
      </c>
      <c r="Q251" s="155">
        <f>((G251/D251)^(1/13)-1)</f>
        <v>1.4272509318753901E-2</v>
      </c>
      <c r="R251" s="155">
        <f>((K251/H251)^(1/13)-1)</f>
        <v>2.519774357018556E-2</v>
      </c>
      <c r="S251" s="155">
        <f>G251/G$246</f>
        <v>6.0521662884745253E-2</v>
      </c>
      <c r="T251" s="155">
        <f>L251/L$246</f>
        <v>1.5828099298208928E-2</v>
      </c>
      <c r="U251" s="27"/>
    </row>
    <row r="252" spans="1:30" ht="12.75" customHeight="1">
      <c r="A252" s="35" t="s">
        <v>272</v>
      </c>
      <c r="B252" s="156"/>
      <c r="C252" s="156"/>
      <c r="D252" s="108">
        <v>2910</v>
      </c>
      <c r="E252" s="108">
        <v>3500</v>
      </c>
      <c r="F252" s="108">
        <v>4290</v>
      </c>
      <c r="G252" s="108">
        <v>4320</v>
      </c>
      <c r="H252" s="108">
        <v>91</v>
      </c>
      <c r="I252" s="108">
        <v>132</v>
      </c>
      <c r="J252" s="108">
        <v>154</v>
      </c>
      <c r="K252" s="108">
        <v>162</v>
      </c>
      <c r="L252" s="108">
        <v>162</v>
      </c>
      <c r="M252" s="157">
        <f>H252/D252</f>
        <v>3.127147766323024E-2</v>
      </c>
      <c r="N252" s="157">
        <f>I252/E252</f>
        <v>3.7714285714285714E-2</v>
      </c>
      <c r="O252" s="157">
        <f>J252/F252</f>
        <v>3.5897435897435895E-2</v>
      </c>
      <c r="P252" s="157">
        <f>K252/G252</f>
        <v>3.7499999999999999E-2</v>
      </c>
      <c r="Q252" s="157">
        <f>((G252/D252)^(1/13)-1)</f>
        <v>3.0859052554082167E-2</v>
      </c>
      <c r="R252" s="157">
        <f>((K252/H252)^(1/13)-1)</f>
        <v>4.5363185991285304E-2</v>
      </c>
      <c r="S252" s="157">
        <f>G252/G$246</f>
        <v>9.2327420388972001E-2</v>
      </c>
      <c r="T252" s="157">
        <f>L252/L$246</f>
        <v>2.1862348178137651E-2</v>
      </c>
      <c r="U252" s="186"/>
    </row>
    <row r="253" spans="1:30" ht="12.75" customHeight="1">
      <c r="A253" s="35" t="s">
        <v>361</v>
      </c>
      <c r="B253" s="185"/>
      <c r="C253" s="185"/>
      <c r="D253" s="188">
        <f>D$254*$E376/$E$377</f>
        <v>16960.784313725489</v>
      </c>
      <c r="E253" s="188">
        <f>E$254*$E376/$E$377</f>
        <v>15882.35294117647</v>
      </c>
      <c r="F253" s="188">
        <f>F$254*$E376/$E$377</f>
        <v>16862.745098039217</v>
      </c>
      <c r="G253" s="188">
        <f>G$254*$E376/$E$377</f>
        <v>19901.960784313724</v>
      </c>
      <c r="H253" s="188">
        <f>D253*M253</f>
        <v>568.2510934212911</v>
      </c>
      <c r="I253" s="188">
        <f>E253*N253</f>
        <v>646.57838640389434</v>
      </c>
      <c r="J253" s="188">
        <f>F253*O253</f>
        <v>755.61524139682251</v>
      </c>
      <c r="K253" s="188">
        <f>G253*P253</f>
        <v>766.44156054098528</v>
      </c>
      <c r="L253" s="188">
        <f>L$318*K253/K$318</f>
        <v>847.45310274344706</v>
      </c>
      <c r="M253" s="189">
        <f>M323</f>
        <v>3.350382169304722E-2</v>
      </c>
      <c r="N253" s="189">
        <f>N323</f>
        <v>4.0710490995800756E-2</v>
      </c>
      <c r="O253" s="189">
        <f>O323</f>
        <v>4.4809741059579009E-2</v>
      </c>
      <c r="P253" s="189">
        <f>P323</f>
        <v>3.8510856736542122E-2</v>
      </c>
      <c r="Q253" s="189">
        <f>((G253/D253)^(1/13)-1)</f>
        <v>1.237707629858753E-2</v>
      </c>
      <c r="R253" s="189">
        <f>((K253/H253)^(1/13)-1)</f>
        <v>2.328189389713442E-2</v>
      </c>
      <c r="S253" s="189">
        <f>G253/G$246</f>
        <v>0.42534645830976114</v>
      </c>
      <c r="T253" s="189">
        <f>L253/L$246</f>
        <v>0.11436614072111297</v>
      </c>
      <c r="U253" s="186"/>
    </row>
    <row r="254" spans="1:30" ht="12.75" customHeight="1">
      <c r="A254" s="35" t="s">
        <v>274</v>
      </c>
      <c r="B254" s="156"/>
      <c r="C254" s="156"/>
      <c r="D254" s="108">
        <v>1730</v>
      </c>
      <c r="E254" s="108">
        <v>1620</v>
      </c>
      <c r="F254" s="108">
        <v>1720</v>
      </c>
      <c r="G254" s="108">
        <v>2030</v>
      </c>
      <c r="H254" s="108">
        <v>58</v>
      </c>
      <c r="I254" s="108">
        <v>68</v>
      </c>
      <c r="J254" s="108">
        <v>82</v>
      </c>
      <c r="K254" s="108">
        <v>74</v>
      </c>
      <c r="L254" s="108">
        <v>81</v>
      </c>
      <c r="M254" s="157">
        <f>H254/D254</f>
        <v>3.3526011560693639E-2</v>
      </c>
      <c r="N254" s="157">
        <f>I254/E254</f>
        <v>4.1975308641975309E-2</v>
      </c>
      <c r="O254" s="157">
        <f>J254/F254</f>
        <v>4.7674418604651166E-2</v>
      </c>
      <c r="P254" s="157">
        <f>K254/G254</f>
        <v>3.6453201970443348E-2</v>
      </c>
      <c r="Q254" s="157">
        <f>((G254/D254)^(1/13)-1)</f>
        <v>1.237707629858753E-2</v>
      </c>
      <c r="R254" s="157">
        <f>((K254/H254)^(1/13)-1)</f>
        <v>1.8916859069115999E-2</v>
      </c>
      <c r="S254" s="157">
        <f>G254/G$246</f>
        <v>4.3385338747595641E-2</v>
      </c>
      <c r="T254" s="157">
        <f>L254/L$246</f>
        <v>1.0931174089068825E-2</v>
      </c>
      <c r="U254" s="186"/>
    </row>
    <row r="255" spans="1:30" s="67" customFormat="1" ht="12.75" customHeight="1">
      <c r="A255" s="60" t="s">
        <v>275</v>
      </c>
      <c r="B255" s="164"/>
      <c r="C255" s="164"/>
      <c r="D255" s="173">
        <v>1480</v>
      </c>
      <c r="E255" s="173">
        <v>1970</v>
      </c>
      <c r="F255" s="173">
        <v>2060</v>
      </c>
      <c r="G255" s="173">
        <v>2230</v>
      </c>
      <c r="H255" s="173">
        <v>65</v>
      </c>
      <c r="I255" s="173">
        <v>76</v>
      </c>
      <c r="J255" s="173">
        <v>105</v>
      </c>
      <c r="K255" s="173">
        <v>142</v>
      </c>
      <c r="L255" s="173">
        <v>151</v>
      </c>
      <c r="M255" s="165">
        <f>H255/D255</f>
        <v>4.3918918918918921E-2</v>
      </c>
      <c r="N255" s="165">
        <f>I255/E255</f>
        <v>3.8578680203045689E-2</v>
      </c>
      <c r="O255" s="165">
        <f>J255/F255</f>
        <v>5.0970873786407765E-2</v>
      </c>
      <c r="P255" s="165">
        <f>K255/G255</f>
        <v>6.3677130044843044E-2</v>
      </c>
      <c r="Q255" s="165">
        <f>((G255/D255)^(1/13)-1)</f>
        <v>3.203785333680198E-2</v>
      </c>
      <c r="R255" s="165">
        <f>((K255/H255)^(1/13)-1)</f>
        <v>6.1954154535267536E-2</v>
      </c>
      <c r="S255" s="165">
        <f>G255/G$246</f>
        <v>4.7659756358196192E-2</v>
      </c>
      <c r="T255" s="165">
        <f>L255/L$246</f>
        <v>2.0377867746288799E-2</v>
      </c>
      <c r="U255" s="181"/>
    </row>
    <row r="256" spans="1:30" s="67" customFormat="1" ht="12.75" customHeight="1">
      <c r="A256" s="60" t="s">
        <v>276</v>
      </c>
      <c r="B256" s="164"/>
      <c r="C256" s="164"/>
      <c r="D256" s="173">
        <v>2620</v>
      </c>
      <c r="E256" s="173">
        <v>2930</v>
      </c>
      <c r="F256" s="173">
        <v>2980</v>
      </c>
      <c r="G256" s="177">
        <f>G254*F256/F254</f>
        <v>3517.0930232558139</v>
      </c>
      <c r="H256" s="173">
        <v>84</v>
      </c>
      <c r="I256" s="173">
        <v>115</v>
      </c>
      <c r="J256" s="173">
        <v>112</v>
      </c>
      <c r="K256" s="173">
        <v>146</v>
      </c>
      <c r="L256" s="173">
        <v>148</v>
      </c>
      <c r="M256" s="165">
        <f>H256/D256</f>
        <v>3.2061068702290078E-2</v>
      </c>
      <c r="N256" s="165">
        <f>I256/E256</f>
        <v>3.9249146757679182E-2</v>
      </c>
      <c r="O256" s="165">
        <f>J256/F256</f>
        <v>3.7583892617449662E-2</v>
      </c>
      <c r="P256" s="165">
        <f>K256/G256</f>
        <v>4.1511554864945281E-2</v>
      </c>
      <c r="Q256" s="165">
        <f>((G256/D256)^(1/13)-1)</f>
        <v>2.2909283939334779E-2</v>
      </c>
      <c r="R256" s="165">
        <f>((K256/H256)^(1/13)-1)</f>
        <v>4.3439318619972189E-2</v>
      </c>
      <c r="S256" s="165">
        <f>G256/G$246</f>
        <v>7.5167621783625002E-2</v>
      </c>
      <c r="T256" s="165">
        <f>L256/L$246</f>
        <v>1.9973009446693658E-2</v>
      </c>
      <c r="U256" s="181"/>
      <c r="AC256" s="202"/>
      <c r="AD256" s="202"/>
    </row>
    <row r="257" spans="1:30" s="28" customFormat="1" ht="15" customHeight="1">
      <c r="A257" s="86" t="s">
        <v>277</v>
      </c>
      <c r="B257" s="154"/>
      <c r="C257" s="154"/>
      <c r="D257" s="190">
        <f>1000000*'Table 1.7 '!J260/'Table 1.7 '!E260</f>
        <v>6942.8639568079052</v>
      </c>
      <c r="E257" s="190">
        <f>1000000*'Table 1.7 '!K260/'Table 1.7 '!F260</f>
        <v>7637.4780574487595</v>
      </c>
      <c r="F257" s="190">
        <f>1000000*'Table 1.7 '!L260/'Table 1.7 '!G260</f>
        <v>8604.2563095668374</v>
      </c>
      <c r="G257" s="190">
        <f>1000000*'Table 1.7 '!M260/'Table 1.7 '!H260</f>
        <v>8857.784504456662</v>
      </c>
      <c r="H257" s="190">
        <f>1000000*'Table 1.7 '!N260/'Table 1.7 '!E260</f>
        <v>592.73199223446727</v>
      </c>
      <c r="I257" s="190">
        <f>1000000*'Table 1.7 '!O260/'Table 1.7 '!F260</f>
        <v>577.03672841026264</v>
      </c>
      <c r="J257" s="190">
        <f>1000000*'Table 1.7 '!P260/'Table 1.7 '!G260</f>
        <v>965.24726350832111</v>
      </c>
      <c r="K257" s="190">
        <f>1000000*'Table 1.7 '!Q260/'Table 1.7 '!H260</f>
        <v>1057.9220450089967</v>
      </c>
      <c r="L257" s="190">
        <f>1000000*'Table 1.7 '!R260/'Table 1.7 '!I260</f>
        <v>1142.8925851242623</v>
      </c>
      <c r="M257" s="155">
        <f>H257/D257</f>
        <v>8.5372836904467508E-2</v>
      </c>
      <c r="N257" s="155">
        <f>I257/E257</f>
        <v>7.555330752767063E-2</v>
      </c>
      <c r="O257" s="155">
        <f>J257/F257</f>
        <v>0.11218253254904657</v>
      </c>
      <c r="P257" s="155">
        <f>K257/G257</f>
        <v>0.11943415923888406</v>
      </c>
      <c r="Q257" s="155">
        <f>((G257/D257)^(1/13)-1)</f>
        <v>1.8913742087743879E-2</v>
      </c>
      <c r="R257" s="155">
        <f>((K257/H257)^(1/13)-1)</f>
        <v>4.5570892552067477E-2</v>
      </c>
      <c r="S257" s="155">
        <f>G257/G$246</f>
        <v>0.18930935038377136</v>
      </c>
      <c r="T257" s="155">
        <f>L257/L$246</f>
        <v>0.15423651621110152</v>
      </c>
      <c r="U257" s="27"/>
    </row>
    <row r="258" spans="1:30" ht="12.75" customHeight="1">
      <c r="A258" s="35" t="s">
        <v>362</v>
      </c>
      <c r="B258" s="156"/>
      <c r="C258" s="156"/>
      <c r="D258" s="188">
        <f>D$261*$E378/$E$384</f>
        <v>12586.750788643532</v>
      </c>
      <c r="E258" s="188">
        <f>E$261*$E378/$E$384</f>
        <v>13391.167192429022</v>
      </c>
      <c r="F258" s="188">
        <f>F$261*$E378/$E$384</f>
        <v>15000</v>
      </c>
      <c r="G258" s="188">
        <f>G$261*$E378/$E$384</f>
        <v>15473.186119873817</v>
      </c>
      <c r="H258" s="188">
        <f>D258*M258</f>
        <v>1036.2776025236592</v>
      </c>
      <c r="I258" s="188">
        <f>E258*N258</f>
        <v>984.2271293375394</v>
      </c>
      <c r="J258" s="188">
        <f>F258*O258</f>
        <v>1750.7886435331229</v>
      </c>
      <c r="K258" s="188">
        <f>G258*P258</f>
        <v>1921.1356466876971</v>
      </c>
      <c r="L258" s="188">
        <f>L$318*K258/K$318</f>
        <v>2124.1963489393352</v>
      </c>
      <c r="M258" s="189">
        <f>M$261</f>
        <v>8.2330827067669171E-2</v>
      </c>
      <c r="N258" s="189">
        <f>N$261</f>
        <v>7.3498233215547701E-2</v>
      </c>
      <c r="O258" s="189">
        <f>O$261</f>
        <v>0.1167192429022082</v>
      </c>
      <c r="P258" s="189">
        <f>P$261</f>
        <v>0.12415902140672783</v>
      </c>
      <c r="Q258" s="155">
        <f>((G258/D258)^(1/13)-1)</f>
        <v>1.6008622209902734E-2</v>
      </c>
      <c r="R258" s="155">
        <f>((K258/H258)^(1/13)-1)</f>
        <v>4.8628570282931216E-2</v>
      </c>
      <c r="S258" s="155">
        <f>G258/G$246</f>
        <v>0.33069429621444363</v>
      </c>
      <c r="T258" s="155">
        <f>L258/L$246</f>
        <v>0.28666617394592919</v>
      </c>
      <c r="U258" s="186"/>
    </row>
    <row r="259" spans="1:30" s="67" customFormat="1" ht="12.75" customHeight="1">
      <c r="A259" s="60" t="s">
        <v>279</v>
      </c>
      <c r="B259" s="164"/>
      <c r="C259" s="164"/>
      <c r="D259" s="173">
        <v>2350</v>
      </c>
      <c r="E259" s="173">
        <v>3100</v>
      </c>
      <c r="F259" s="173">
        <v>3450</v>
      </c>
      <c r="G259" s="173">
        <v>3620</v>
      </c>
      <c r="H259" s="173">
        <v>107</v>
      </c>
      <c r="I259" s="173">
        <v>159</v>
      </c>
      <c r="J259" s="173">
        <v>239</v>
      </c>
      <c r="K259" s="173">
        <v>300</v>
      </c>
      <c r="L259" s="173">
        <v>296</v>
      </c>
      <c r="M259" s="165">
        <f>H259/D259</f>
        <v>4.553191489361702E-2</v>
      </c>
      <c r="N259" s="165">
        <f>I259/E259</f>
        <v>5.1290322580645163E-2</v>
      </c>
      <c r="O259" s="165">
        <f>J259/F259</f>
        <v>6.9275362318840586E-2</v>
      </c>
      <c r="P259" s="165">
        <f>K259/G259</f>
        <v>8.2872928176795577E-2</v>
      </c>
      <c r="Q259" s="165">
        <f>((G259/D259)^(1/13)-1)</f>
        <v>3.3793746208375719E-2</v>
      </c>
      <c r="R259" s="165">
        <f>((K259/H259)^(1/13)-1)</f>
        <v>8.2533498777724201E-2</v>
      </c>
      <c r="S259" s="165">
        <f>G259/G$246</f>
        <v>7.7366958751870052E-2</v>
      </c>
      <c r="T259" s="165">
        <f>L259/L$246</f>
        <v>3.9946018893387315E-2</v>
      </c>
      <c r="U259" s="181"/>
      <c r="AC259" s="202"/>
      <c r="AD259" s="202"/>
    </row>
    <row r="260" spans="1:30" ht="12.75" customHeight="1">
      <c r="A260" s="35" t="s">
        <v>280</v>
      </c>
      <c r="B260" s="156"/>
      <c r="C260" s="156"/>
      <c r="D260" s="188">
        <f>D$261*$E379/$E$385</f>
        <v>2033.6391437308869</v>
      </c>
      <c r="E260" s="188">
        <f>E$261*$E379/$E$385</f>
        <v>2163.6085626911313</v>
      </c>
      <c r="F260" s="188">
        <f>F$261*$E379/$E$385</f>
        <v>2423.547400611621</v>
      </c>
      <c r="G260" s="188">
        <f>G$261*$E379/$E$385</f>
        <v>2500</v>
      </c>
      <c r="H260" s="108">
        <v>278</v>
      </c>
      <c r="I260" s="108">
        <v>299</v>
      </c>
      <c r="J260" s="108">
        <v>244</v>
      </c>
      <c r="K260" s="108">
        <v>253</v>
      </c>
      <c r="L260" s="108">
        <v>300</v>
      </c>
      <c r="M260" s="189">
        <f>H260/D260</f>
        <v>0.13670075187969924</v>
      </c>
      <c r="N260" s="189">
        <f>I260/E260</f>
        <v>0.13819505300353357</v>
      </c>
      <c r="O260" s="189">
        <f>J260/F260</f>
        <v>0.10067886435331229</v>
      </c>
      <c r="P260" s="189">
        <f>K260/G260</f>
        <v>0.1012</v>
      </c>
      <c r="Q260" s="189">
        <f>((G260/D260)^(1/13)-1)</f>
        <v>1.6008622209902734E-2</v>
      </c>
      <c r="R260" s="157">
        <f>((K260/H260)^(1/13)-1)</f>
        <v>-7.2223788932616051E-3</v>
      </c>
      <c r="S260" s="157">
        <f>G260/G$246</f>
        <v>5.3430220132506943E-2</v>
      </c>
      <c r="T260" s="157">
        <f>L260/L$246</f>
        <v>4.048582995951417E-2</v>
      </c>
      <c r="U260" s="186"/>
    </row>
    <row r="261" spans="1:30" ht="12.75" customHeight="1">
      <c r="A261" s="35" t="s">
        <v>281</v>
      </c>
      <c r="B261" s="156"/>
      <c r="C261" s="156"/>
      <c r="D261" s="108">
        <v>2660</v>
      </c>
      <c r="E261" s="108">
        <v>2830</v>
      </c>
      <c r="F261" s="108">
        <v>3170</v>
      </c>
      <c r="G261" s="108">
        <v>3270</v>
      </c>
      <c r="H261" s="108">
        <v>219</v>
      </c>
      <c r="I261" s="108">
        <v>208</v>
      </c>
      <c r="J261" s="108">
        <v>370</v>
      </c>
      <c r="K261" s="108">
        <v>406</v>
      </c>
      <c r="L261" s="108">
        <v>386</v>
      </c>
      <c r="M261" s="203">
        <f>H261/D261</f>
        <v>8.2330827067669171E-2</v>
      </c>
      <c r="N261" s="203">
        <f>I261/E261</f>
        <v>7.3498233215547701E-2</v>
      </c>
      <c r="O261" s="203">
        <f>J261/F261</f>
        <v>0.1167192429022082</v>
      </c>
      <c r="P261" s="203">
        <f>K261/G261</f>
        <v>0.12415902140672783</v>
      </c>
      <c r="Q261" s="157">
        <f>((G261/D261)^(1/13)-1)</f>
        <v>1.6008622209902734E-2</v>
      </c>
      <c r="R261" s="157">
        <f>((K261/H261)^(1/13)-1)</f>
        <v>4.8628570282931216E-2</v>
      </c>
      <c r="S261" s="157">
        <f>G261/G$246</f>
        <v>6.9886727933319084E-2</v>
      </c>
      <c r="T261" s="157">
        <f>L261/L$246</f>
        <v>5.2091767881241563E-2</v>
      </c>
      <c r="U261" s="186"/>
    </row>
    <row r="262" spans="1:30" ht="12.75" customHeight="1">
      <c r="A262" s="35" t="s">
        <v>282</v>
      </c>
      <c r="B262" s="156"/>
      <c r="C262" s="156"/>
      <c r="D262" s="188">
        <f>D$261*$E380/$E$384</f>
        <v>4195.5835962145111</v>
      </c>
      <c r="E262" s="188">
        <f>E$261*$E380/$E$384</f>
        <v>4463.722397476341</v>
      </c>
      <c r="F262" s="188">
        <f>F$261*$E380/$E$384</f>
        <v>5000</v>
      </c>
      <c r="G262" s="188">
        <f>G$261*$E380/$E$384</f>
        <v>5157.7287066246054</v>
      </c>
      <c r="H262" s="108">
        <v>1131</v>
      </c>
      <c r="I262" s="108">
        <v>489</v>
      </c>
      <c r="J262" s="108">
        <v>371</v>
      </c>
      <c r="K262" s="108">
        <v>435</v>
      </c>
      <c r="L262" s="108">
        <v>248</v>
      </c>
      <c r="M262" s="189">
        <f>H262/D262</f>
        <v>0.26956917293233085</v>
      </c>
      <c r="N262" s="189">
        <f>I262/E262</f>
        <v>0.10954982332155476</v>
      </c>
      <c r="O262" s="189">
        <f>J262/F262</f>
        <v>7.4200000000000002E-2</v>
      </c>
      <c r="P262" s="189">
        <f>K262/G262</f>
        <v>8.4339449541284403E-2</v>
      </c>
      <c r="Q262" s="189">
        <f>((G262/D262)^(1/13)-1)</f>
        <v>1.6008622209902734E-2</v>
      </c>
      <c r="R262" s="157">
        <f>((K262/H262)^(1/13)-1)</f>
        <v>-7.0864672207249901E-2</v>
      </c>
      <c r="S262" s="157">
        <f>G262/G$246</f>
        <v>0.1102314320714812</v>
      </c>
      <c r="T262" s="157">
        <f>L262/L$246</f>
        <v>3.3468286099865047E-2</v>
      </c>
      <c r="U262" s="186"/>
    </row>
    <row r="263" spans="1:30" ht="12.75" customHeight="1">
      <c r="A263" s="35" t="s">
        <v>283</v>
      </c>
      <c r="B263" s="185"/>
      <c r="C263" s="185"/>
      <c r="D263" s="188">
        <f>D$261*$E381/$E$383</f>
        <v>11749.116607773851</v>
      </c>
      <c r="E263" s="188">
        <f>E$261*$E381/$E$383</f>
        <v>12500</v>
      </c>
      <c r="F263" s="188">
        <f>F$261*$E381/$E$383</f>
        <v>14001.766784452297</v>
      </c>
      <c r="G263" s="188">
        <f>G$261*$E381/$E$383</f>
        <v>14443.462897526502</v>
      </c>
      <c r="H263" s="188">
        <f>D263*M263</f>
        <v>967.31448763250876</v>
      </c>
      <c r="I263" s="188">
        <f>E263*N263</f>
        <v>918.72791519434622</v>
      </c>
      <c r="J263" s="188">
        <f>F263*O263</f>
        <v>1634.2756183745582</v>
      </c>
      <c r="K263" s="188">
        <f>G263*P263</f>
        <v>1793.2862190812721</v>
      </c>
      <c r="L263" s="188">
        <f>L$318*K263/K$318</f>
        <v>1982.8334588155751</v>
      </c>
      <c r="M263" s="189">
        <f>M$261</f>
        <v>8.2330827067669171E-2</v>
      </c>
      <c r="N263" s="189">
        <f>N$261</f>
        <v>7.3498233215547701E-2</v>
      </c>
      <c r="O263" s="189">
        <f>O$261</f>
        <v>0.1167192429022082</v>
      </c>
      <c r="P263" s="189">
        <f>P$261</f>
        <v>0.12415902140672783</v>
      </c>
      <c r="Q263" s="189">
        <f>((G263/D263)^(1/13)-1)</f>
        <v>1.6008622209902734E-2</v>
      </c>
      <c r="R263" s="189">
        <f>((K263/H263)^(1/13)-1)</f>
        <v>4.8628570282931216E-2</v>
      </c>
      <c r="S263" s="189">
        <f>G263/G$246</f>
        <v>0.30868696083621505</v>
      </c>
      <c r="T263" s="189">
        <f>L263/L$246</f>
        <v>0.26758886083880906</v>
      </c>
      <c r="U263" s="186"/>
    </row>
    <row r="264" spans="1:30" ht="12.75" customHeight="1">
      <c r="A264" s="35" t="s">
        <v>284</v>
      </c>
      <c r="B264" s="156"/>
      <c r="C264" s="156"/>
      <c r="D264" s="188">
        <f>D$261*$E382/$E$385</f>
        <v>6588.9908256880735</v>
      </c>
      <c r="E264" s="188">
        <f>E$261*$E382/$E$385</f>
        <v>7010.0917431192656</v>
      </c>
      <c r="F264" s="188">
        <f>F$261*$E382/$E$385</f>
        <v>7852.2935779816517</v>
      </c>
      <c r="G264" s="188">
        <f>G$261*$E382/$E$385</f>
        <v>8100</v>
      </c>
      <c r="H264" s="108">
        <v>719</v>
      </c>
      <c r="I264" s="108">
        <v>758</v>
      </c>
      <c r="J264" s="108">
        <v>864</v>
      </c>
      <c r="K264" s="108">
        <v>879</v>
      </c>
      <c r="L264" s="108">
        <v>893</v>
      </c>
      <c r="M264" s="189">
        <f>H264/D264</f>
        <v>0.10912141464773044</v>
      </c>
      <c r="N264" s="189">
        <f>I264/E264</f>
        <v>0.10812982593901323</v>
      </c>
      <c r="O264" s="189">
        <f>J264/F264</f>
        <v>0.11003154574132491</v>
      </c>
      <c r="P264" s="189">
        <f>K264/G264</f>
        <v>0.10851851851851851</v>
      </c>
      <c r="Q264" s="189">
        <f>((G264/D264)^(1/13)-1)</f>
        <v>1.6008622209902734E-2</v>
      </c>
      <c r="R264" s="157">
        <f>((K264/H264)^(1/13)-1)</f>
        <v>1.557571330504981E-2</v>
      </c>
      <c r="S264" s="157">
        <f>G264/G$246</f>
        <v>0.17311391322932251</v>
      </c>
      <c r="T264" s="157">
        <f>L264/L$246</f>
        <v>0.12051282051282051</v>
      </c>
      <c r="U264" s="186"/>
    </row>
    <row r="265" spans="1:30" s="28" customFormat="1" ht="15" customHeight="1">
      <c r="A265" s="86" t="s">
        <v>285</v>
      </c>
      <c r="B265" s="154"/>
      <c r="C265" s="154"/>
      <c r="D265" s="190">
        <f>1000000*'Table 1.7 '!J268/'Table 1.7 '!E268</f>
        <v>5625.5905845637481</v>
      </c>
      <c r="E265" s="190">
        <f>1000000*'Table 1.7 '!K268/'Table 1.7 '!F268</f>
        <v>7406.7959683445251</v>
      </c>
      <c r="F265" s="190">
        <f>1000000*'Table 1.7 '!L268/'Table 1.7 '!G268</f>
        <v>10136.78446131131</v>
      </c>
      <c r="G265" s="190">
        <f>1000000*'Table 1.7 '!M268/'Table 1.7 '!H268</f>
        <v>11778.505261766752</v>
      </c>
      <c r="H265" s="190">
        <f>1000000*'Table 1.7 '!N268/'Table 1.7 '!E268</f>
        <v>420.90578857399208</v>
      </c>
      <c r="I265" s="190">
        <f>1000000*'Table 1.7 '!O268/'Table 1.7 '!F268</f>
        <v>512.67208777917824</v>
      </c>
      <c r="J265" s="190">
        <f>1000000*'Table 1.7 '!P268/'Table 1.7 '!G268</f>
        <v>1064.6816181067993</v>
      </c>
      <c r="K265" s="190">
        <f>1000000*'Table 1.7 '!Q268/'Table 1.7 '!H268</f>
        <v>1310.4183193291854</v>
      </c>
      <c r="L265" s="190">
        <f>1000000*'Table 1.7 '!R268/'Table 1.7 '!I268</f>
        <v>1462.1094948156262</v>
      </c>
      <c r="M265" s="155">
        <f>H265/D265</f>
        <v>7.4819840201121285E-2</v>
      </c>
      <c r="N265" s="155">
        <f>I265/E265</f>
        <v>6.9216445271377491E-2</v>
      </c>
      <c r="O265" s="155">
        <f>J265/F265</f>
        <v>0.10503149417552778</v>
      </c>
      <c r="P265" s="155">
        <f>K265/G265</f>
        <v>0.11125506082531778</v>
      </c>
      <c r="Q265" s="155">
        <f>((G265/D265)^(1/13)-1)</f>
        <v>5.8488909932140398E-2</v>
      </c>
      <c r="R265" s="155">
        <f>((K265/H265)^(1/13)-1)</f>
        <v>9.1290536341391837E-2</v>
      </c>
      <c r="S265" s="155">
        <f>G265/G$246</f>
        <v>0.25173125158723553</v>
      </c>
      <c r="T265" s="155">
        <f>L265/L$246</f>
        <v>0.19731572129765537</v>
      </c>
      <c r="U265" s="27"/>
    </row>
    <row r="266" spans="1:30" ht="12.75" customHeight="1">
      <c r="A266" s="35" t="s">
        <v>363</v>
      </c>
      <c r="B266" s="156"/>
      <c r="C266" s="156"/>
      <c r="D266" s="188">
        <f>D$270*$E386/$E$397</f>
        <v>3840</v>
      </c>
      <c r="E266" s="188">
        <f>E$270*$E386/$E$397</f>
        <v>4995.5555555555557</v>
      </c>
      <c r="F266" s="188">
        <f>F$270*$E386/$E$397</f>
        <v>6808.8888888888887</v>
      </c>
      <c r="G266" s="188">
        <f>G$270*$E386/$E$397</f>
        <v>7840</v>
      </c>
      <c r="H266" s="188">
        <f>D266*M266</f>
        <v>316.1503759398496</v>
      </c>
      <c r="I266" s="188">
        <f>E266*N266</f>
        <v>367.16450726344721</v>
      </c>
      <c r="J266" s="188">
        <f>F266*O266</f>
        <v>794.72835611636867</v>
      </c>
      <c r="K266" s="188">
        <f>G266*P266</f>
        <v>973.40672782874617</v>
      </c>
      <c r="L266" s="188">
        <f>L$318*K266/K$318</f>
        <v>1076.2941288668605</v>
      </c>
      <c r="M266" s="189">
        <f>M$261</f>
        <v>8.2330827067669171E-2</v>
      </c>
      <c r="N266" s="189">
        <f>N$261</f>
        <v>7.3498233215547701E-2</v>
      </c>
      <c r="O266" s="189">
        <f>O$261</f>
        <v>0.1167192429022082</v>
      </c>
      <c r="P266" s="189">
        <f>P$261</f>
        <v>0.12415902140672783</v>
      </c>
      <c r="Q266" s="189">
        <f>((G266/D266)^(1/13)-1)</f>
        <v>5.6440367361793253E-2</v>
      </c>
      <c r="R266" s="189">
        <f>((K266/H266)^(1/13)-1)</f>
        <v>9.0358416059684421E-2</v>
      </c>
      <c r="S266" s="189">
        <f>G266/G$246</f>
        <v>0.16755717033554179</v>
      </c>
      <c r="T266" s="189">
        <f>L266/L$246</f>
        <v>0.14524887029242384</v>
      </c>
      <c r="U266" s="186"/>
    </row>
    <row r="267" spans="1:30" ht="12.75" customHeight="1">
      <c r="A267" s="35" t="s">
        <v>287</v>
      </c>
      <c r="B267" s="156"/>
      <c r="C267" s="156"/>
      <c r="D267" s="188">
        <f>D$270*$E387/$E$396</f>
        <v>5132.1148825065275</v>
      </c>
      <c r="E267" s="188">
        <f>E$270*$E387/$E$395</f>
        <v>6986.6120218579235</v>
      </c>
      <c r="F267" s="188">
        <f>F$270*$E387/$E$395</f>
        <v>9522.6775956284146</v>
      </c>
      <c r="G267" s="188">
        <f>G$270*$E387/$E$395</f>
        <v>10964.754098360656</v>
      </c>
      <c r="H267" s="108">
        <v>269</v>
      </c>
      <c r="I267" s="108">
        <v>245</v>
      </c>
      <c r="J267" s="108">
        <v>373</v>
      </c>
      <c r="K267" s="108">
        <v>374</v>
      </c>
      <c r="L267" s="108">
        <v>389</v>
      </c>
      <c r="M267" s="189">
        <f>H267/D267</f>
        <v>5.2415038665038667E-2</v>
      </c>
      <c r="N267" s="189">
        <f>I267/E267</f>
        <v>3.5067068163153574E-2</v>
      </c>
      <c r="O267" s="189">
        <f>J267/F267</f>
        <v>3.9169655409864293E-2</v>
      </c>
      <c r="P267" s="189">
        <f>K267/G267</f>
        <v>3.4109292068475738E-2</v>
      </c>
      <c r="Q267" s="189">
        <f>((G267/D267)^(1/13)-1)</f>
        <v>6.0136367002164626E-2</v>
      </c>
      <c r="R267" s="157">
        <f>((K267/H267)^(1/13)-1)</f>
        <v>2.5673603201152639E-2</v>
      </c>
      <c r="S267" s="157">
        <f>G267/G$246</f>
        <v>0.23433969006968702</v>
      </c>
      <c r="T267" s="157">
        <f>L267/L$246</f>
        <v>5.2496626180836704E-2</v>
      </c>
      <c r="U267" s="186"/>
    </row>
    <row r="268" spans="1:30" ht="12.75" customHeight="1">
      <c r="A268" s="35" t="s">
        <v>364</v>
      </c>
      <c r="B268" s="156"/>
      <c r="C268" s="156"/>
      <c r="D268" s="188">
        <f>D$270*$E388/$E$395</f>
        <v>10622.950819672131</v>
      </c>
      <c r="E268" s="188">
        <f>E$270*$E388/$E$395</f>
        <v>13819.672131147541</v>
      </c>
      <c r="F268" s="188">
        <f>F$270*$E388/$E$395</f>
        <v>18836.065573770491</v>
      </c>
      <c r="G268" s="188">
        <f>G$270*$E388/$E$395</f>
        <v>21688.524590163935</v>
      </c>
      <c r="H268" s="188">
        <f>D268*M268</f>
        <v>874.59632688278066</v>
      </c>
      <c r="I268" s="188">
        <f>E268*N268</f>
        <v>1015.7214852574871</v>
      </c>
      <c r="J268" s="188">
        <f>F268*O268</f>
        <v>2198.5313130268396</v>
      </c>
      <c r="K268" s="188">
        <f>G268*P268</f>
        <v>2692.825988870507</v>
      </c>
      <c r="L268" s="188">
        <f>L$318*K268/K$318</f>
        <v>2977.4530204308644</v>
      </c>
      <c r="M268" s="189">
        <f>M$261</f>
        <v>8.2330827067669171E-2</v>
      </c>
      <c r="N268" s="189">
        <f>N$261</f>
        <v>7.3498233215547701E-2</v>
      </c>
      <c r="O268" s="189">
        <f>O$261</f>
        <v>0.1167192429022082</v>
      </c>
      <c r="P268" s="189">
        <f>P$261</f>
        <v>0.12415902140672783</v>
      </c>
      <c r="Q268" s="189">
        <f>((G268/D268)^(1/13)-1)</f>
        <v>5.6440367361793253E-2</v>
      </c>
      <c r="R268" s="189">
        <f>((K268/H268)^(1/13)-1)</f>
        <v>9.0358416059684421E-2</v>
      </c>
      <c r="S268" s="189">
        <f>G268/G$246</f>
        <v>0.46352905728069965</v>
      </c>
      <c r="T268" s="189">
        <f>L268/L$246</f>
        <v>0.40181552232535284</v>
      </c>
      <c r="U268" s="186"/>
    </row>
    <row r="269" spans="1:30" ht="12.75" customHeight="1">
      <c r="A269" s="35" t="s">
        <v>289</v>
      </c>
      <c r="B269" s="156"/>
      <c r="C269" s="156"/>
      <c r="D269" s="188">
        <f>D$270*$E389/$E$394</f>
        <v>3663.1578947368421</v>
      </c>
      <c r="E269" s="188">
        <f>E$270*$E389/$E$394</f>
        <v>4765.4970760233919</v>
      </c>
      <c r="F269" s="188">
        <f>F$270*$E389/$E$394</f>
        <v>6495.3216374269005</v>
      </c>
      <c r="G269" s="188">
        <f>G$270*$E389/$E$394</f>
        <v>7478.9473684210525</v>
      </c>
      <c r="H269" s="108">
        <v>228</v>
      </c>
      <c r="I269" s="108">
        <v>823</v>
      </c>
      <c r="J269" s="108">
        <v>2088</v>
      </c>
      <c r="K269" s="108">
        <v>2975</v>
      </c>
      <c r="L269" s="108">
        <v>3376</v>
      </c>
      <c r="M269" s="189">
        <f>H269/D269</f>
        <v>6.2241379310344826E-2</v>
      </c>
      <c r="N269" s="189">
        <f>I269/E269</f>
        <v>0.17269971775677997</v>
      </c>
      <c r="O269" s="189">
        <f>J269/F269</f>
        <v>0.32146214099216713</v>
      </c>
      <c r="P269" s="189">
        <f>K269/G269</f>
        <v>0.39778325123152708</v>
      </c>
      <c r="Q269" s="189">
        <f>((G269/D269)^(1/13)-1)</f>
        <v>5.6440367361793253E-2</v>
      </c>
      <c r="R269" s="157">
        <f>((K269/H269)^(1/13)-1)</f>
        <v>0.21846119288748977</v>
      </c>
      <c r="S269" s="157">
        <f>G269/G$246</f>
        <v>0.15984072170166813</v>
      </c>
      <c r="T269" s="157">
        <f>L269/L$246</f>
        <v>0.45560053981106613</v>
      </c>
      <c r="U269" s="186"/>
    </row>
    <row r="270" spans="1:30" s="67" customFormat="1" ht="12.75" customHeight="1">
      <c r="A270" s="60" t="s">
        <v>290</v>
      </c>
      <c r="B270" s="164"/>
      <c r="C270" s="164"/>
      <c r="D270" s="173">
        <v>2160</v>
      </c>
      <c r="E270" s="173">
        <v>2810</v>
      </c>
      <c r="F270" s="173">
        <v>3830</v>
      </c>
      <c r="G270" s="173">
        <v>4410</v>
      </c>
      <c r="H270" s="173">
        <v>107</v>
      </c>
      <c r="I270" s="173">
        <v>149</v>
      </c>
      <c r="J270" s="173">
        <v>224</v>
      </c>
      <c r="K270" s="173">
        <v>264</v>
      </c>
      <c r="L270" s="173">
        <v>312</v>
      </c>
      <c r="M270" s="165">
        <f>H270/D270</f>
        <v>4.9537037037037039E-2</v>
      </c>
      <c r="N270" s="165">
        <f>I270/E270</f>
        <v>5.3024911032028471E-2</v>
      </c>
      <c r="O270" s="165">
        <f>J270/F270</f>
        <v>5.848563968668407E-2</v>
      </c>
      <c r="P270" s="165">
        <f>K270/G270</f>
        <v>5.9863945578231291E-2</v>
      </c>
      <c r="Q270" s="165">
        <f>((G270/D270)^(1/13)-1)</f>
        <v>5.6440367361793253E-2</v>
      </c>
      <c r="R270" s="165">
        <f>((K270/H270)^(1/13)-1)</f>
        <v>7.1940749249695291E-2</v>
      </c>
      <c r="S270" s="165">
        <f>G270/G$246</f>
        <v>9.4250908313742249E-2</v>
      </c>
      <c r="T270" s="165">
        <f>L270/L$246</f>
        <v>4.2105263157894736E-2</v>
      </c>
      <c r="U270" s="181"/>
    </row>
    <row r="271" spans="1:30" ht="12.75" customHeight="1">
      <c r="A271" s="35" t="s">
        <v>365</v>
      </c>
      <c r="B271" s="156"/>
      <c r="C271" s="156"/>
      <c r="D271" s="188">
        <f>D$270*$E390/$E$393</f>
        <v>1444.8160535117056</v>
      </c>
      <c r="E271" s="188">
        <f>E$270*$E390/$E$393</f>
        <v>1879.5986622073578</v>
      </c>
      <c r="F271" s="188">
        <f>F$270*$E390/$E$393</f>
        <v>2561.8729096989969</v>
      </c>
      <c r="G271" s="188">
        <f>G$270*$E390/$E$393</f>
        <v>2949.8327759197323</v>
      </c>
      <c r="H271" s="188">
        <f>D271*M271</f>
        <v>118.95290064626448</v>
      </c>
      <c r="I271" s="188">
        <f>E271*N271</f>
        <v>138.14718082654784</v>
      </c>
      <c r="J271" s="188">
        <f>F271*O271</f>
        <v>299.01986643174411</v>
      </c>
      <c r="K271" s="188">
        <f>G271*P271</f>
        <v>366.24835077168541</v>
      </c>
      <c r="L271" s="188">
        <f>L$318*K271/K$318</f>
        <v>404.96016554355123</v>
      </c>
      <c r="M271" s="189">
        <f>M$261</f>
        <v>8.2330827067669171E-2</v>
      </c>
      <c r="N271" s="189">
        <f>N$261</f>
        <v>7.3498233215547701E-2</v>
      </c>
      <c r="O271" s="189">
        <f>O$261</f>
        <v>0.1167192429022082</v>
      </c>
      <c r="P271" s="189">
        <f>P$261</f>
        <v>0.12415902140672783</v>
      </c>
      <c r="Q271" s="189">
        <f>((G271/D271)^(1/13)-1)</f>
        <v>5.6440367361793253E-2</v>
      </c>
      <c r="R271" s="189">
        <f>((K271/H271)^(1/13)-1)</f>
        <v>9.0358416059684421E-2</v>
      </c>
      <c r="S271" s="189">
        <f>G271/G$246</f>
        <v>6.3044085828590127E-2</v>
      </c>
      <c r="T271" s="189">
        <f>L271/L$246</f>
        <v>5.4650494675243078E-2</v>
      </c>
      <c r="U271" s="186"/>
    </row>
    <row r="272" spans="1:30" ht="12.75" customHeight="1">
      <c r="A272" s="35" t="s">
        <v>292</v>
      </c>
      <c r="B272" s="156"/>
      <c r="C272" s="156"/>
      <c r="D272" s="108">
        <v>2550</v>
      </c>
      <c r="E272" s="108">
        <v>2960</v>
      </c>
      <c r="F272" s="108">
        <v>3370</v>
      </c>
      <c r="G272" s="108">
        <v>3980</v>
      </c>
      <c r="H272" s="108">
        <v>111</v>
      </c>
      <c r="I272" s="108">
        <v>154</v>
      </c>
      <c r="J272" s="108">
        <v>163</v>
      </c>
      <c r="K272" s="108">
        <v>189</v>
      </c>
      <c r="L272" s="108">
        <v>236</v>
      </c>
      <c r="M272" s="204">
        <f>H272/D272</f>
        <v>4.3529411764705879E-2</v>
      </c>
      <c r="N272" s="204">
        <f>I272/E272</f>
        <v>5.202702702702703E-2</v>
      </c>
      <c r="O272" s="204">
        <f>J272/F272</f>
        <v>4.8367952522255196E-2</v>
      </c>
      <c r="P272" s="204">
        <f>K272/G272</f>
        <v>4.7487437185929647E-2</v>
      </c>
      <c r="Q272" s="157">
        <f>((G272/D272)^(1/13)-1)</f>
        <v>3.4838386445983582E-2</v>
      </c>
      <c r="R272" s="157">
        <f>((K272/H272)^(1/13)-1)</f>
        <v>4.1789340955635579E-2</v>
      </c>
      <c r="S272" s="157">
        <f>G272/G$246</f>
        <v>8.5060910450951058E-2</v>
      </c>
      <c r="T272" s="157">
        <f>L272/L$246</f>
        <v>3.1848852901484481E-2</v>
      </c>
      <c r="U272" s="186"/>
    </row>
    <row r="273" spans="1:31" s="67" customFormat="1" ht="12.75" customHeight="1">
      <c r="A273" s="60" t="s">
        <v>293</v>
      </c>
      <c r="B273" s="164"/>
      <c r="C273" s="164"/>
      <c r="D273" s="177">
        <f>D$270*$E391/$E$398</f>
        <v>1469.3877551020407</v>
      </c>
      <c r="E273" s="177">
        <f>E$270*$E391/$E$398</f>
        <v>1911.5646258503402</v>
      </c>
      <c r="F273" s="177">
        <f>F$270*$E391/$E$398</f>
        <v>2605.4421768707484</v>
      </c>
      <c r="G273" s="177">
        <f>G$270*$E391/$E$398</f>
        <v>3000</v>
      </c>
      <c r="H273" s="173">
        <v>115</v>
      </c>
      <c r="I273" s="173">
        <v>222</v>
      </c>
      <c r="J273" s="173">
        <v>210</v>
      </c>
      <c r="K273" s="173">
        <v>265</v>
      </c>
      <c r="L273" s="173">
        <v>279</v>
      </c>
      <c r="M273" s="178">
        <f>H273/D273</f>
        <v>7.8263888888888897E-2</v>
      </c>
      <c r="N273" s="178">
        <f>I273/E273</f>
        <v>0.11613523131672597</v>
      </c>
      <c r="O273" s="178">
        <f>J273/F273</f>
        <v>8.0600522193211482E-2</v>
      </c>
      <c r="P273" s="178">
        <f>K273/G273</f>
        <v>8.8333333333333333E-2</v>
      </c>
      <c r="Q273" s="165">
        <f>((G273/D273)^(1/13)-1)</f>
        <v>5.6440367361793253E-2</v>
      </c>
      <c r="R273" s="165">
        <f>((K273/H273)^(1/13)-1)</f>
        <v>6.6321854540914105E-2</v>
      </c>
      <c r="S273" s="165">
        <f>G273/G$246</f>
        <v>6.411626415900834E-2</v>
      </c>
      <c r="T273" s="165">
        <f>L273/L$246</f>
        <v>3.7651821862348181E-2</v>
      </c>
      <c r="U273" s="181"/>
      <c r="AC273" s="202"/>
      <c r="AD273" s="202"/>
    </row>
    <row r="274" spans="1:31" ht="12.75" customHeight="1">
      <c r="A274" s="35" t="s">
        <v>366</v>
      </c>
      <c r="B274" s="156"/>
      <c r="C274" s="156"/>
      <c r="D274" s="188">
        <f>D$270*$E392/$E$395</f>
        <v>2242.622950819672</v>
      </c>
      <c r="E274" s="188">
        <f>E$270*$E392/$E$395</f>
        <v>2917.4863387978144</v>
      </c>
      <c r="F274" s="188">
        <f>F$270*$E392/$E$395</f>
        <v>3976.5027322404371</v>
      </c>
      <c r="G274" s="188">
        <f>G$270*$E392/$E$395</f>
        <v>4578.688524590164</v>
      </c>
      <c r="H274" s="188">
        <f>D274*M274</f>
        <v>184.63700234192035</v>
      </c>
      <c r="I274" s="188">
        <f>E274*N274</f>
        <v>214.43009133213619</v>
      </c>
      <c r="J274" s="188">
        <f>F274*O274</f>
        <v>464.13438830566616</v>
      </c>
      <c r="K274" s="188">
        <f>G274*P274</f>
        <v>568.48548653932926</v>
      </c>
      <c r="L274" s="188">
        <f>L$318*K274/K$318</f>
        <v>628.57341542429367</v>
      </c>
      <c r="M274" s="189">
        <f>M$261</f>
        <v>8.2330827067669171E-2</v>
      </c>
      <c r="N274" s="189">
        <f>N$261</f>
        <v>7.3498233215547701E-2</v>
      </c>
      <c r="O274" s="189">
        <f>O$261</f>
        <v>0.1167192429022082</v>
      </c>
      <c r="P274" s="189">
        <f>P$261</f>
        <v>0.12415902140672783</v>
      </c>
      <c r="Q274" s="189">
        <f>((G274/D274)^(1/13)-1)</f>
        <v>5.6440367361793253E-2</v>
      </c>
      <c r="R274" s="189">
        <f>((K274/H274)^(1/13)-1)</f>
        <v>9.0358416059684421E-2</v>
      </c>
      <c r="S274" s="189">
        <f>G274/G$246</f>
        <v>9.7856134314814366E-2</v>
      </c>
      <c r="T274" s="189">
        <f>L274/L$246</f>
        <v>8.4827721379796717E-2</v>
      </c>
      <c r="U274" s="186"/>
      <c r="AC274" s="143"/>
      <c r="AD274" s="143"/>
    </row>
    <row r="275" spans="1:31" ht="15" customHeight="1">
      <c r="A275" s="119" t="s">
        <v>296</v>
      </c>
      <c r="B275" s="119"/>
      <c r="C275" s="205"/>
      <c r="D275" s="125" t="s">
        <v>367</v>
      </c>
      <c r="E275" s="123"/>
      <c r="F275" s="123"/>
      <c r="G275" s="123"/>
      <c r="H275" s="125" t="s">
        <v>368</v>
      </c>
      <c r="I275" s="123"/>
      <c r="J275" s="123"/>
      <c r="K275" s="123"/>
      <c r="L275" s="124"/>
      <c r="M275" s="125" t="s">
        <v>369</v>
      </c>
      <c r="N275" s="123"/>
      <c r="O275" s="123"/>
      <c r="P275" s="124"/>
      <c r="Q275" s="125" t="s">
        <v>370</v>
      </c>
      <c r="R275" s="124"/>
      <c r="S275" s="206"/>
      <c r="T275" s="206"/>
      <c r="U275" s="207"/>
      <c r="AE275" s="139"/>
    </row>
    <row r="276" spans="1:31" ht="15.75" customHeight="1">
      <c r="A276" s="208" t="s">
        <v>300</v>
      </c>
      <c r="B276" s="209">
        <v>40860</v>
      </c>
      <c r="C276" s="128"/>
      <c r="D276" s="128"/>
      <c r="E276" s="128"/>
      <c r="F276" s="128"/>
      <c r="G276" s="127"/>
      <c r="H276" s="127"/>
      <c r="I276" s="127"/>
      <c r="J276" s="127"/>
      <c r="K276" s="127"/>
      <c r="L276" s="127"/>
      <c r="M276" s="127"/>
      <c r="N276" s="127"/>
      <c r="O276" s="127"/>
      <c r="P276" s="127"/>
      <c r="Q276" s="127"/>
      <c r="R276" s="127"/>
      <c r="S276" s="208"/>
      <c r="T276" s="208"/>
      <c r="U276"/>
    </row>
    <row r="277" spans="1:31" ht="15.75" customHeight="1">
      <c r="A277" s="129" t="s">
        <v>301</v>
      </c>
      <c r="B277" s="130" t="s">
        <v>302</v>
      </c>
      <c r="C277" s="130"/>
      <c r="D277" s="130"/>
      <c r="E277" s="130"/>
      <c r="F277" s="130"/>
      <c r="G277" s="130"/>
      <c r="H277" s="130"/>
      <c r="I277" s="130"/>
      <c r="J277" s="130"/>
      <c r="K277" s="130"/>
      <c r="L277" s="130"/>
      <c r="M277" s="130"/>
      <c r="N277" s="130"/>
      <c r="O277" s="130"/>
      <c r="P277" s="130"/>
      <c r="Q277" s="130"/>
      <c r="R277" s="130"/>
      <c r="S277" s="208"/>
      <c r="T277" s="208"/>
      <c r="U277"/>
    </row>
    <row r="278" spans="1:31" s="136" customFormat="1" ht="18" customHeight="1">
      <c r="A278" s="132" t="s">
        <v>303</v>
      </c>
      <c r="B278" s="133"/>
      <c r="C278" s="133"/>
      <c r="D278" s="133"/>
      <c r="E278" s="133"/>
      <c r="F278" s="133"/>
      <c r="G278" s="133"/>
      <c r="H278" s="133"/>
      <c r="I278" s="133"/>
      <c r="J278" s="133"/>
      <c r="K278" s="133"/>
      <c r="L278" s="133"/>
      <c r="M278" s="133"/>
      <c r="N278" s="133"/>
      <c r="O278" s="133"/>
      <c r="P278" s="133"/>
      <c r="Q278" s="133"/>
      <c r="R278" s="135"/>
      <c r="S278" s="135"/>
      <c r="T278" s="135"/>
      <c r="U278" s="135"/>
      <c r="AC278"/>
      <c r="AD278"/>
      <c r="AE278" s="139"/>
    </row>
    <row r="279" spans="1:31" s="139" customFormat="1" ht="18" customHeight="1">
      <c r="A279" s="137" t="str">
        <f>U7</f>
        <v>[A]</v>
      </c>
      <c r="B279" s="138" t="s">
        <v>304</v>
      </c>
      <c r="C279" s="138"/>
      <c r="D279" s="138"/>
      <c r="E279" s="138"/>
      <c r="F279" s="138"/>
      <c r="G279" s="138"/>
      <c r="H279" s="138"/>
      <c r="I279" s="138"/>
      <c r="J279" s="138"/>
      <c r="K279" s="138"/>
      <c r="L279" s="138"/>
      <c r="M279" s="138"/>
      <c r="N279" s="138"/>
      <c r="O279" s="138"/>
      <c r="P279" s="138"/>
      <c r="Q279" s="138"/>
      <c r="R279" s="138"/>
      <c r="S279" s="138"/>
      <c r="T279" s="138"/>
      <c r="U279" s="138"/>
    </row>
    <row r="280" spans="1:31" s="139" customFormat="1" ht="25.5" customHeight="1">
      <c r="A280" s="137" t="str">
        <f>U8</f>
        <v>[B]</v>
      </c>
      <c r="B280" s="138" t="s">
        <v>305</v>
      </c>
      <c r="C280" s="138"/>
      <c r="D280" s="138"/>
      <c r="E280" s="138"/>
      <c r="F280" s="138"/>
      <c r="G280" s="138"/>
      <c r="H280" s="138"/>
      <c r="I280" s="138"/>
      <c r="J280" s="138"/>
      <c r="K280" s="138"/>
      <c r="L280" s="138"/>
      <c r="M280" s="138"/>
      <c r="N280" s="138"/>
      <c r="O280" s="138"/>
      <c r="P280" s="138"/>
      <c r="Q280" s="138"/>
      <c r="R280" s="138"/>
      <c r="S280" s="138"/>
      <c r="T280" s="138"/>
      <c r="U280" s="138"/>
    </row>
    <row r="281" spans="1:31" s="139" customFormat="1" ht="48.75" customHeight="1">
      <c r="A281" s="137" t="str">
        <f>U9</f>
        <v>[C]</v>
      </c>
      <c r="B281" s="138" t="s">
        <v>306</v>
      </c>
      <c r="C281" s="138"/>
      <c r="D281" s="138"/>
      <c r="E281" s="138"/>
      <c r="F281" s="138"/>
      <c r="G281" s="138"/>
      <c r="H281" s="138"/>
      <c r="I281" s="138"/>
      <c r="J281" s="138"/>
      <c r="K281" s="138"/>
      <c r="L281" s="138"/>
      <c r="M281" s="138"/>
      <c r="N281" s="138"/>
      <c r="O281" s="138"/>
      <c r="P281" s="138"/>
      <c r="Q281" s="138"/>
      <c r="R281" s="138"/>
      <c r="S281" s="138"/>
      <c r="T281" s="138"/>
      <c r="U281" s="138"/>
    </row>
    <row r="282" spans="1:31" s="139" customFormat="1" ht="59.25" customHeight="1">
      <c r="A282" s="137" t="str">
        <f>U11</f>
        <v>[D]</v>
      </c>
      <c r="B282" s="138" t="s">
        <v>307</v>
      </c>
      <c r="C282" s="138"/>
      <c r="D282" s="138"/>
      <c r="E282" s="138"/>
      <c r="F282" s="138"/>
      <c r="G282" s="138"/>
      <c r="H282" s="138"/>
      <c r="I282" s="138"/>
      <c r="J282" s="138"/>
      <c r="K282" s="138"/>
      <c r="L282" s="138"/>
      <c r="M282" s="138"/>
      <c r="N282" s="138"/>
      <c r="O282" s="138"/>
      <c r="P282" s="138"/>
      <c r="Q282" s="138"/>
      <c r="R282" s="138"/>
      <c r="S282" s="138"/>
      <c r="T282" s="138"/>
      <c r="U282" s="138"/>
    </row>
    <row r="283" spans="1:31" s="139" customFormat="1" ht="18" customHeight="1">
      <c r="A283" s="137" t="str">
        <f>U12</f>
        <v>[E]</v>
      </c>
      <c r="B283" s="138" t="s">
        <v>308</v>
      </c>
      <c r="C283" s="138"/>
      <c r="D283" s="138"/>
      <c r="E283" s="138"/>
      <c r="F283" s="138"/>
      <c r="G283" s="138"/>
      <c r="H283" s="138"/>
      <c r="I283" s="138"/>
      <c r="J283" s="138"/>
      <c r="K283" s="138"/>
      <c r="L283" s="138"/>
      <c r="M283" s="138"/>
      <c r="N283" s="138"/>
      <c r="O283" s="138"/>
      <c r="P283" s="138"/>
      <c r="Q283" s="138"/>
      <c r="R283" s="138"/>
      <c r="S283" s="138"/>
      <c r="T283" s="138"/>
      <c r="U283" s="138"/>
    </row>
    <row r="284" spans="1:31" s="139" customFormat="1" ht="24.75" customHeight="1">
      <c r="A284" s="137" t="str">
        <f>U13</f>
        <v>[F]</v>
      </c>
      <c r="B284" s="138" t="s">
        <v>309</v>
      </c>
      <c r="C284" s="138"/>
      <c r="D284" s="138"/>
      <c r="E284" s="138"/>
      <c r="F284" s="138"/>
      <c r="G284" s="138"/>
      <c r="H284" s="138"/>
      <c r="I284" s="138"/>
      <c r="J284" s="138"/>
      <c r="K284" s="138"/>
      <c r="L284" s="138"/>
      <c r="M284" s="138"/>
      <c r="N284" s="138"/>
      <c r="O284" s="138"/>
      <c r="P284" s="138"/>
      <c r="Q284" s="138"/>
      <c r="R284" s="138"/>
      <c r="S284" s="138"/>
      <c r="T284" s="138"/>
      <c r="U284" s="138"/>
    </row>
    <row r="285" spans="1:31" s="139" customFormat="1" ht="18" customHeight="1">
      <c r="A285" s="137" t="str">
        <f>U14</f>
        <v>[G]</v>
      </c>
      <c r="B285" s="138" t="s">
        <v>310</v>
      </c>
      <c r="C285" s="138"/>
      <c r="D285" s="138"/>
      <c r="E285" s="138"/>
      <c r="F285" s="138"/>
      <c r="G285" s="138"/>
      <c r="H285" s="138"/>
      <c r="I285" s="138"/>
      <c r="J285" s="138"/>
      <c r="K285" s="138"/>
      <c r="L285" s="138"/>
      <c r="M285" s="138"/>
      <c r="N285" s="138"/>
      <c r="O285" s="138"/>
      <c r="P285" s="138"/>
      <c r="Q285" s="138"/>
      <c r="R285" s="138"/>
      <c r="S285" s="138"/>
      <c r="T285" s="138"/>
      <c r="U285" s="138"/>
    </row>
    <row r="286" spans="1:31" s="139" customFormat="1" ht="18" customHeight="1">
      <c r="A286" s="137" t="str">
        <f>U15</f>
        <v>[H]</v>
      </c>
      <c r="B286" s="138" t="s">
        <v>311</v>
      </c>
      <c r="C286" s="138"/>
      <c r="D286" s="138"/>
      <c r="E286" s="138"/>
      <c r="F286" s="138"/>
      <c r="G286" s="138"/>
      <c r="H286" s="138"/>
      <c r="I286" s="138"/>
      <c r="J286" s="138"/>
      <c r="K286" s="138"/>
      <c r="L286" s="138"/>
      <c r="M286" s="138"/>
      <c r="N286" s="138"/>
      <c r="O286" s="138"/>
      <c r="P286" s="138"/>
      <c r="Q286" s="138"/>
      <c r="R286" s="138"/>
      <c r="S286" s="138"/>
      <c r="T286" s="138"/>
      <c r="U286" s="138"/>
    </row>
    <row r="287" spans="1:31" s="139" customFormat="1" ht="18" customHeight="1">
      <c r="A287" s="137" t="str">
        <f>U16</f>
        <v>[I]</v>
      </c>
      <c r="B287" s="138" t="s">
        <v>312</v>
      </c>
      <c r="C287" s="138"/>
      <c r="D287" s="138"/>
      <c r="E287" s="138"/>
      <c r="F287" s="138"/>
      <c r="G287" s="138"/>
      <c r="H287" s="138"/>
      <c r="I287" s="138"/>
      <c r="J287" s="138"/>
      <c r="K287" s="138"/>
      <c r="L287" s="138"/>
      <c r="M287" s="138"/>
      <c r="N287" s="138"/>
      <c r="O287" s="138"/>
      <c r="P287" s="138"/>
      <c r="Q287" s="138"/>
      <c r="R287" s="138"/>
      <c r="S287" s="138"/>
      <c r="T287" s="138"/>
      <c r="U287" s="138"/>
    </row>
    <row r="288" spans="1:31" s="139" customFormat="1" ht="18" customHeight="1">
      <c r="A288" s="137" t="str">
        <f>U71</f>
        <v>[J]</v>
      </c>
      <c r="B288" s="138" t="s">
        <v>371</v>
      </c>
      <c r="C288" s="138"/>
      <c r="D288" s="138"/>
      <c r="E288" s="138"/>
      <c r="F288" s="138"/>
      <c r="G288" s="138"/>
      <c r="H288" s="138"/>
      <c r="I288" s="138"/>
      <c r="J288" s="138"/>
      <c r="K288" s="138"/>
      <c r="L288" s="138"/>
      <c r="M288" s="138"/>
      <c r="N288" s="138"/>
      <c r="O288" s="138"/>
      <c r="P288" s="138"/>
      <c r="Q288" s="138"/>
      <c r="R288" s="138"/>
      <c r="S288" s="138"/>
      <c r="T288" s="138"/>
      <c r="U288" s="138"/>
    </row>
    <row r="289" spans="1:31" s="139" customFormat="1" ht="18" customHeight="1">
      <c r="A289" s="137" t="str">
        <f>U82</f>
        <v>[K]</v>
      </c>
      <c r="B289" s="138" t="s">
        <v>372</v>
      </c>
      <c r="C289" s="138"/>
      <c r="D289" s="138"/>
      <c r="E289" s="138"/>
      <c r="F289" s="138"/>
      <c r="G289" s="138"/>
      <c r="H289" s="138"/>
      <c r="I289" s="138"/>
      <c r="J289" s="138"/>
      <c r="K289" s="138"/>
      <c r="L289" s="138"/>
      <c r="M289" s="138"/>
      <c r="N289" s="138"/>
      <c r="O289" s="138"/>
      <c r="P289" s="138"/>
      <c r="Q289" s="138"/>
      <c r="R289" s="138"/>
      <c r="S289" s="138"/>
      <c r="T289" s="138"/>
      <c r="U289" s="138"/>
    </row>
    <row r="290" spans="1:31" s="139" customFormat="1" ht="36.75" customHeight="1">
      <c r="A290" s="137" t="str">
        <f>U166</f>
        <v>[L]</v>
      </c>
      <c r="B290" s="138" t="s">
        <v>373</v>
      </c>
      <c r="C290" s="138"/>
      <c r="D290" s="138"/>
      <c r="E290" s="138"/>
      <c r="F290" s="138"/>
      <c r="G290" s="138"/>
      <c r="H290" s="138"/>
      <c r="I290" s="138"/>
      <c r="J290" s="138"/>
      <c r="K290" s="138"/>
      <c r="L290" s="138"/>
      <c r="M290" s="138"/>
      <c r="N290" s="138"/>
      <c r="O290" s="138"/>
      <c r="P290" s="138"/>
      <c r="Q290" s="138"/>
      <c r="R290" s="138"/>
      <c r="S290" s="138"/>
      <c r="T290" s="138"/>
      <c r="U290" s="138"/>
    </row>
    <row r="291" spans="1:31" s="139" customFormat="1" ht="18" customHeight="1">
      <c r="A291" s="137" t="str">
        <f>U171</f>
        <v>[M]</v>
      </c>
      <c r="B291" s="138" t="s">
        <v>374</v>
      </c>
      <c r="C291" s="138"/>
      <c r="D291" s="138"/>
      <c r="E291" s="138"/>
      <c r="F291" s="138"/>
      <c r="G291" s="138"/>
      <c r="H291" s="138"/>
      <c r="I291" s="138"/>
      <c r="J291" s="138"/>
      <c r="K291" s="138"/>
      <c r="L291" s="138"/>
      <c r="M291" s="138"/>
      <c r="N291" s="138"/>
      <c r="O291" s="138"/>
      <c r="P291" s="138"/>
      <c r="Q291" s="138"/>
      <c r="R291" s="138"/>
      <c r="S291" s="138"/>
      <c r="T291" s="138"/>
      <c r="U291" s="138"/>
    </row>
    <row r="292" spans="1:31" s="139" customFormat="1" ht="18" customHeight="1">
      <c r="A292" s="137" t="str">
        <f>U242</f>
        <v>[N]</v>
      </c>
      <c r="B292" s="138" t="s">
        <v>375</v>
      </c>
      <c r="C292" s="138"/>
      <c r="D292" s="138"/>
      <c r="E292" s="138"/>
      <c r="F292" s="138"/>
      <c r="G292" s="138"/>
      <c r="H292" s="138"/>
      <c r="I292" s="138"/>
      <c r="J292" s="138"/>
      <c r="K292" s="138"/>
      <c r="L292" s="138"/>
      <c r="M292" s="138"/>
      <c r="N292" s="138"/>
      <c r="O292" s="138"/>
      <c r="P292" s="138"/>
      <c r="Q292" s="138"/>
      <c r="R292" s="138"/>
      <c r="S292" s="138"/>
      <c r="T292" s="138"/>
      <c r="U292" s="138"/>
    </row>
    <row r="293" spans="1:31" s="139" customFormat="1" ht="18" customHeight="1">
      <c r="A293" s="137" t="str">
        <f>U244</f>
        <v>[O]</v>
      </c>
      <c r="B293" s="138" t="s">
        <v>376</v>
      </c>
      <c r="C293" s="138"/>
      <c r="D293" s="138"/>
      <c r="E293" s="138"/>
      <c r="F293" s="138"/>
      <c r="G293" s="138"/>
      <c r="H293" s="138"/>
      <c r="I293" s="138"/>
      <c r="J293" s="138"/>
      <c r="K293" s="138"/>
      <c r="L293" s="138"/>
      <c r="M293" s="138"/>
      <c r="N293" s="138"/>
      <c r="O293" s="138"/>
      <c r="P293" s="138"/>
      <c r="Q293" s="138"/>
      <c r="R293" s="138"/>
      <c r="S293" s="138"/>
      <c r="T293" s="138"/>
      <c r="U293" s="138"/>
    </row>
    <row r="294" spans="1:31" s="139" customFormat="1" ht="18" customHeight="1">
      <c r="A294" s="137" t="str">
        <f>U245</f>
        <v>[P]</v>
      </c>
      <c r="B294" s="138" t="s">
        <v>377</v>
      </c>
      <c r="C294" s="138"/>
      <c r="D294" s="138"/>
      <c r="E294" s="138"/>
      <c r="F294" s="138"/>
      <c r="G294" s="138"/>
      <c r="H294" s="138"/>
      <c r="I294" s="138"/>
      <c r="J294" s="138"/>
      <c r="K294" s="138"/>
      <c r="L294" s="138"/>
      <c r="M294" s="138"/>
      <c r="N294" s="138"/>
      <c r="O294" s="138"/>
      <c r="P294" s="138"/>
      <c r="Q294" s="138"/>
      <c r="R294" s="138"/>
      <c r="S294" s="138"/>
      <c r="T294" s="138"/>
      <c r="U294" s="138"/>
    </row>
    <row r="295" spans="1:31" s="139" customFormat="1" ht="96" customHeight="1">
      <c r="A295" s="140" t="str">
        <f>D275</f>
        <v>[Q]</v>
      </c>
      <c r="B295" s="210" t="s">
        <v>378</v>
      </c>
      <c r="C295" s="210"/>
      <c r="D295" s="210"/>
      <c r="E295" s="210"/>
      <c r="F295" s="210"/>
      <c r="G295" s="210"/>
      <c r="H295" s="210"/>
      <c r="I295" s="210"/>
      <c r="J295" s="210"/>
      <c r="K295" s="210"/>
      <c r="L295" s="210"/>
      <c r="M295" s="210"/>
      <c r="N295" s="210"/>
      <c r="O295" s="210"/>
      <c r="P295" s="210"/>
      <c r="Q295" s="210"/>
      <c r="R295" s="210"/>
      <c r="S295" s="211"/>
      <c r="T295" s="211"/>
      <c r="U295" s="212"/>
      <c r="AC295"/>
      <c r="AD295"/>
    </row>
    <row r="296" spans="1:31" s="139" customFormat="1" ht="48" customHeight="1">
      <c r="A296" s="140" t="str">
        <f>H275</f>
        <v>[R]</v>
      </c>
      <c r="B296" s="210" t="s">
        <v>379</v>
      </c>
      <c r="C296" s="210"/>
      <c r="D296" s="210"/>
      <c r="E296" s="210"/>
      <c r="F296" s="210"/>
      <c r="G296" s="210"/>
      <c r="H296" s="210"/>
      <c r="I296" s="210"/>
      <c r="J296" s="210"/>
      <c r="K296" s="210"/>
      <c r="L296" s="210"/>
      <c r="M296" s="210"/>
      <c r="N296" s="210"/>
      <c r="O296" s="210"/>
      <c r="P296" s="210"/>
      <c r="Q296" s="210"/>
      <c r="R296" s="210"/>
      <c r="S296" s="211"/>
      <c r="T296" s="211"/>
      <c r="U296" s="212"/>
      <c r="AC296"/>
      <c r="AD296"/>
    </row>
    <row r="297" spans="1:31" s="139" customFormat="1" ht="35.25" customHeight="1">
      <c r="A297" s="140" t="str">
        <f>M275</f>
        <v>[S]</v>
      </c>
      <c r="B297" s="210" t="s">
        <v>380</v>
      </c>
      <c r="C297" s="210"/>
      <c r="D297" s="210"/>
      <c r="E297" s="210"/>
      <c r="F297" s="210"/>
      <c r="G297" s="210"/>
      <c r="H297" s="210"/>
      <c r="I297" s="210"/>
      <c r="J297" s="210"/>
      <c r="K297" s="210"/>
      <c r="L297" s="210"/>
      <c r="M297" s="210"/>
      <c r="N297" s="210"/>
      <c r="O297" s="210"/>
      <c r="P297" s="210"/>
      <c r="Q297" s="210"/>
      <c r="R297" s="210"/>
      <c r="S297" s="211"/>
      <c r="T297" s="211"/>
      <c r="U297" s="212"/>
      <c r="AC297"/>
      <c r="AD297"/>
      <c r="AE297" s="147"/>
    </row>
    <row r="298" spans="1:31" s="139" customFormat="1" ht="18" customHeight="1">
      <c r="A298" s="213" t="str">
        <f>Q275</f>
        <v>[T]</v>
      </c>
      <c r="B298" s="214" t="s">
        <v>381</v>
      </c>
      <c r="C298" s="214"/>
      <c r="D298" s="214"/>
      <c r="E298" s="214"/>
      <c r="F298" s="214"/>
      <c r="G298" s="214"/>
      <c r="H298" s="214"/>
      <c r="I298" s="214"/>
      <c r="J298" s="214"/>
      <c r="K298" s="214"/>
      <c r="L298" s="214"/>
      <c r="M298" s="214"/>
      <c r="N298" s="214"/>
      <c r="O298" s="214"/>
      <c r="P298" s="214"/>
      <c r="Q298" s="214"/>
      <c r="R298" s="214"/>
      <c r="S298" s="215"/>
      <c r="T298" s="215"/>
      <c r="U298" s="212"/>
      <c r="AC298"/>
      <c r="AD298"/>
      <c r="AE298" s="143"/>
    </row>
    <row r="299" spans="1:31" s="136" customFormat="1" ht="18" customHeight="1">
      <c r="A299" s="141" t="s">
        <v>382</v>
      </c>
      <c r="B299" s="141"/>
      <c r="C299" s="216"/>
      <c r="D299" s="133"/>
      <c r="E299" s="133"/>
      <c r="F299" s="133"/>
      <c r="G299" s="133"/>
      <c r="H299" s="133"/>
      <c r="I299" s="133"/>
      <c r="J299" s="133"/>
      <c r="K299" s="133"/>
      <c r="L299" s="133"/>
      <c r="M299" s="133"/>
      <c r="N299" s="133"/>
      <c r="O299" s="133"/>
      <c r="P299" s="133"/>
      <c r="Q299" s="133"/>
      <c r="R299" s="135"/>
      <c r="S299" s="135"/>
      <c r="T299" s="135"/>
      <c r="U299" s="135"/>
      <c r="AC299"/>
      <c r="AD299"/>
      <c r="AE299" s="139"/>
    </row>
    <row r="300" spans="1:31" s="136" customFormat="1" ht="18" customHeight="1">
      <c r="A300" s="132" t="s">
        <v>383</v>
      </c>
      <c r="B300" s="217" t="s">
        <v>384</v>
      </c>
      <c r="C300" s="217"/>
      <c r="D300" s="217"/>
      <c r="E300" s="217"/>
      <c r="F300" s="217"/>
      <c r="G300" s="217"/>
      <c r="H300" s="217"/>
      <c r="I300" s="217"/>
      <c r="J300" s="217"/>
      <c r="K300" s="217"/>
      <c r="L300" s="217"/>
      <c r="M300" s="217"/>
      <c r="N300" s="217"/>
      <c r="O300" s="217"/>
      <c r="P300" s="217"/>
      <c r="Q300" s="218"/>
      <c r="R300" s="219"/>
      <c r="S300" s="219"/>
      <c r="T300" s="219"/>
      <c r="U300" s="219"/>
      <c r="AC300"/>
      <c r="AD300"/>
      <c r="AE300" s="139"/>
    </row>
    <row r="301" spans="1:31" s="136" customFormat="1" ht="24" customHeight="1">
      <c r="A301" s="220"/>
      <c r="B301" s="221" t="s">
        <v>385</v>
      </c>
      <c r="C301" s="222"/>
      <c r="D301" s="125" t="s">
        <v>386</v>
      </c>
      <c r="E301" s="123"/>
      <c r="F301" s="123"/>
      <c r="G301" s="124"/>
      <c r="H301" s="125" t="s">
        <v>387</v>
      </c>
      <c r="I301" s="123"/>
      <c r="J301" s="123"/>
      <c r="K301" s="123"/>
      <c r="L301" s="124"/>
      <c r="M301" s="125" t="s">
        <v>388</v>
      </c>
      <c r="N301" s="123"/>
      <c r="O301" s="123"/>
      <c r="P301" s="123"/>
      <c r="Q301" s="218"/>
      <c r="U301" s="219"/>
      <c r="AC301"/>
      <c r="AD301"/>
      <c r="AE301" s="139"/>
    </row>
    <row r="302" spans="1:31" s="136" customFormat="1" ht="18" customHeight="1">
      <c r="A302" s="220"/>
      <c r="B302" s="223"/>
      <c r="C302" s="224"/>
      <c r="D302" s="20">
        <v>1995</v>
      </c>
      <c r="E302" s="20">
        <v>2000</v>
      </c>
      <c r="F302" s="20">
        <v>2005</v>
      </c>
      <c r="G302" s="20">
        <v>2008</v>
      </c>
      <c r="H302" s="21">
        <v>1995</v>
      </c>
      <c r="I302" s="20">
        <v>2000</v>
      </c>
      <c r="J302" s="20">
        <v>2005</v>
      </c>
      <c r="K302" s="20">
        <v>2008</v>
      </c>
      <c r="L302" s="20">
        <v>2009</v>
      </c>
      <c r="M302" s="20">
        <v>1995</v>
      </c>
      <c r="N302" s="20">
        <v>2000</v>
      </c>
      <c r="O302" s="20">
        <v>2005</v>
      </c>
      <c r="P302" s="225">
        <v>2008</v>
      </c>
      <c r="Q302" s="218"/>
      <c r="U302" s="219"/>
      <c r="AC302"/>
      <c r="AD302"/>
      <c r="AE302" s="139"/>
    </row>
    <row r="303" spans="1:31" s="136" customFormat="1" ht="18" customHeight="1">
      <c r="A303" s="220"/>
      <c r="B303" s="226"/>
      <c r="C303" s="226"/>
      <c r="D303" s="123" t="s">
        <v>389</v>
      </c>
      <c r="E303" s="123"/>
      <c r="F303" s="123"/>
      <c r="G303" s="123"/>
      <c r="H303" s="123"/>
      <c r="I303" s="123"/>
      <c r="J303" s="123"/>
      <c r="K303" s="123"/>
      <c r="L303" s="123"/>
      <c r="M303" s="123"/>
      <c r="N303" s="123"/>
      <c r="O303" s="123"/>
      <c r="P303" s="123"/>
      <c r="Q303" s="218"/>
      <c r="U303" s="219"/>
      <c r="AC303"/>
      <c r="AD303"/>
      <c r="AE303" s="139"/>
    </row>
    <row r="304" spans="1:31" s="139" customFormat="1" ht="12.75" customHeight="1">
      <c r="A304" s="220"/>
      <c r="B304" s="227" t="str">
        <f>A18</f>
        <v>Eastern Africa</v>
      </c>
      <c r="C304" s="227"/>
      <c r="D304" s="228">
        <f>1000000*SUM('Table 1.7 '!J22:J30,'Table 1.7 '!J32,'Table 1.7 '!J34,'Table 1.7 '!J35,'Table 1.7 '!J37:J40)/SUM('Table 1.7 '!E22:E30,'Table 1.7 '!E32,'Table 1.7 '!E34,'Table 1.7 '!E35,'Table 1.7 '!E37:E40)</f>
        <v>589.64961745980349</v>
      </c>
      <c r="E304" s="228">
        <f>1000000*SUM('Table 1.7 '!K22:K30,'Table 1.7 '!K32,'Table 1.7 '!K34,'Table 1.7 '!K35,'Table 1.7 '!K37:K40)/SUM('Table 1.7 '!F22:F30,'Table 1.7 '!F32,'Table 1.7 '!F34,'Table 1.7 '!F35,'Table 1.7 '!F37:F40)</f>
        <v>686.4351763429205</v>
      </c>
      <c r="F304" s="228">
        <f>1000000*SUM('Table 1.7 '!L22:L30,'Table 1.7 '!L32,'Table 1.7 '!L34,'Table 1.7 '!L35,'Table 1.7 '!L37:L40)/SUM('Table 1.7 '!G22:G30,'Table 1.7 '!G32,'Table 1.7 '!G34,'Table 1.7 '!G35,'Table 1.7 '!G37:G40)</f>
        <v>868.91251799562269</v>
      </c>
      <c r="G304" s="228">
        <f>1000000*SUM('Table 1.7 '!M22:M30,'Table 1.7 '!M32,'Table 1.7 '!M34,'Table 1.7 '!M35,'Table 1.7 '!M37:M39)/SUM('Table 1.7 '!H22:H30,'Table 1.7 '!H32,'Table 1.7 '!H34,'Table 1.7 '!H35,'Table 1.7 '!H37:H39)</f>
        <v>1121.5602846554566</v>
      </c>
      <c r="H304" s="228">
        <f>1000000*SUM('Table 1.7 '!N22:N30,'Table 1.7 '!N32,'Table 1.7 '!N34,'Table 1.7 '!N35,'Table 1.7 '!N37:N40)/SUM('Table 1.7 '!E22:I30,'Table 1.7 '!E32,'Table 1.7 '!E34,'Table 1.7 '!E35,'Table 1.7 '!E37:E40)</f>
        <v>7.165915254956035</v>
      </c>
      <c r="I304" s="228">
        <f>1000000*SUM('Table 1.7 '!O22:O30,'Table 1.7 '!O32,'Table 1.7 '!O34,'Table 1.7 '!O35,'Table 1.7 '!O37:O40)/SUM('Table 1.7 '!F22:J30,'Table 1.7 '!F32,'Table 1.7 '!F34,'Table 1.7 '!F35,'Table 1.7 '!F37:F40)</f>
        <v>11.480899635623443</v>
      </c>
      <c r="J304" s="228">
        <f>1000000*SUM('Table 1.7 '!P22:P30,'Table 1.7 '!P32,'Table 1.7 '!P34,'Table 1.7 '!P35,'Table 1.7 '!P37:P39)/SUM('Table 1.7 '!G22:K30,'Table 1.7 '!G32,'Table 1.7 '!G34,'Table 1.7 '!G35,'Table 1.7 '!G37:G39)</f>
        <v>20.512667871517358</v>
      </c>
      <c r="K304" s="228">
        <f>1000000*SUM('Table 1.7 '!Q22:Q30,'Table 1.7 '!Q32,'Table 1.7 '!Q34,'Table 1.7 '!Q35,'Table 1.7 '!Q37:Q39)/SUM('Table 1.7 '!H22:L30,'Table 1.7 '!H32,'Table 1.7 '!H34,'Table 1.7 '!H35,'Table 1.7 '!H37:H39)</f>
        <v>38.466364312471811</v>
      </c>
      <c r="L304" s="228">
        <f>1000000*SUM('Table 1.7 '!R22:R30,'Table 1.7 '!R32,'Table 1.7 '!R34,'Table 1.7 '!R35,'Table 1.7 '!R37:R40)/SUM('Table 1.7 '!I22:M30,'Table 1.7 '!I32,'Table 1.7 '!I34,'Table 1.7 '!I35,'Table 1.7 '!I37:I40)</f>
        <v>65.078528012781632</v>
      </c>
      <c r="M304" s="229">
        <f>SUM('Table 1.7 '!N22:N30,'Table 1.7 '!N32,'Table 1.7 '!N34:N35,'Table 1.7 '!N37:N40)/SUM('Table 1.7 '!J22:J30,'Table 1.7 '!J32,'Table 1.7 '!J34:J35,'Table 1.7 '!J37:J40)</f>
        <v>4.824155082662368E-2</v>
      </c>
      <c r="N304" s="229">
        <f>SUM('Table 1.7 '!O22:O30,'Table 1.7 '!O32,'Table 1.7 '!O34:O35,'Table 1.7 '!O37:O40)/SUM('Table 1.7 '!K22:K30,'Table 1.7 '!K32,'Table 1.7 '!K34:K35,'Table 1.7 '!K37:K40)</f>
        <v>5.0661583484507874E-2</v>
      </c>
      <c r="O304" s="229">
        <f>SUM('Table 1.7 '!P22:P30,'Table 1.7 '!P32,'Table 1.7 '!P34:P35,'Table 1.7 '!P37:P39)/SUM('Table 1.7 '!L22:L30,'Table 1.7 '!L32,'Table 1.7 '!L34:L35,'Table 1.7 '!L37:L39)</f>
        <v>5.1927584810686538E-2</v>
      </c>
      <c r="P304" s="230">
        <f>SUM('Table 1.7 '!Q22:Q30,'Table 1.7 '!Q32,'Table 1.7 '!Q34:Q35,'Table 1.7 '!Q37:Q39)/SUM('Table 1.7 '!M22:M30,'Table 1.7 '!M32,'Table 1.7 '!M34:M35,'Table 1.7 '!M37:M39)</f>
        <v>5.4914592899225088E-2</v>
      </c>
      <c r="Q304" s="215"/>
      <c r="R304" s="215"/>
      <c r="S304" s="215"/>
      <c r="T304" s="215"/>
      <c r="U304" s="212"/>
      <c r="AC304"/>
      <c r="AD304"/>
      <c r="AE304" s="143"/>
    </row>
    <row r="305" spans="1:31" s="139" customFormat="1" ht="12.75" customHeight="1">
      <c r="A305" s="220"/>
      <c r="B305" s="227" t="str">
        <f>A38</f>
        <v>Middle Africa</v>
      </c>
      <c r="C305" s="227"/>
      <c r="D305" s="231">
        <f>1000000*SUM('Table 1.7 '!J42:J49)/SUM('Table 1.7 '!$E42:$E49)</f>
        <v>785.78102522268011</v>
      </c>
      <c r="E305" s="231">
        <f>1000000*SUM('Table 1.7 '!K42:K49)/SUM('Table 1.7 '!F42:F49)</f>
        <v>922.59617228179229</v>
      </c>
      <c r="F305" s="231">
        <f>1000000*SUM('Table 1.7 '!L42:L50)/SUM('Table 1.7 '!G42:G50)</f>
        <v>1307.4248376567812</v>
      </c>
      <c r="G305" s="231">
        <f>1000000*SUM('Table 1.7 '!M42:M50)/SUM('Table 1.7 '!H42:H50)</f>
        <v>1689.9330666571193</v>
      </c>
      <c r="H305" s="231">
        <f>1000000*SUM('Table 1.7 '!N42:N50)/SUM('Table 1.7 '!E42:E50)</f>
        <v>34.047976494487912</v>
      </c>
      <c r="I305" s="231">
        <f>1000000*SUM('Table 1.7 '!O42:O50)/SUM('Table 1.7 '!F42:F50)</f>
        <v>35.602491497492501</v>
      </c>
      <c r="J305" s="231">
        <f>1000000*SUM('Table 1.7 '!P42:P50)/SUM('Table 1.7 '!G42:G50)</f>
        <v>48.374492542362809</v>
      </c>
      <c r="K305" s="231">
        <f>1000000*SUM('Table 1.7 '!Q42:Q50)/SUM('Table 1.7 '!H42:H50)</f>
        <v>70.49205983554269</v>
      </c>
      <c r="L305" s="231">
        <f>1000000*SUM('Table 1.7 '!R42:R50)/SUM('Table 1.7 '!I42:I50)</f>
        <v>97.509662293591688</v>
      </c>
      <c r="M305" s="232">
        <f>SUM('Table 1.7 '!N42:N49)/SUM('Table 1.7 '!J42:J49)</f>
        <v>4.3145668878589935E-2</v>
      </c>
      <c r="N305" s="232">
        <f>SUM('Table 1.7 '!O42:O49)/SUM('Table 1.7 '!K42:K49)</f>
        <v>3.8082790741127581E-2</v>
      </c>
      <c r="O305" s="232">
        <f>SUM('Table 1.7 '!P42:P50)/SUM('Table 1.7 '!L42:L50)</f>
        <v>3.6999826796209175E-2</v>
      </c>
      <c r="P305" s="230">
        <f>SUM('Table 1.7 '!Q42:Q50)/SUM('Table 1.7 '!M42:M50)</f>
        <v>4.171293007183062E-2</v>
      </c>
      <c r="Q305" s="215"/>
      <c r="R305" s="215"/>
      <c r="S305" s="215"/>
      <c r="T305" s="215"/>
      <c r="U305" s="212"/>
      <c r="AC305"/>
      <c r="AD305"/>
      <c r="AE305" s="143"/>
    </row>
    <row r="306" spans="1:31" s="139" customFormat="1" ht="12.75" customHeight="1">
      <c r="A306" s="220"/>
      <c r="B306" s="227" t="s">
        <v>338</v>
      </c>
      <c r="C306" s="227"/>
      <c r="D306" s="231">
        <f>1000000*SUM('Table 1.7 '!J52:J53,'Table 1.7 '!J55:J57)/SUM('Table 1.7 '!E52:E53,'Table 1.7 '!E55:E57)</f>
        <v>2592.3932874399097</v>
      </c>
      <c r="E306" s="231">
        <f>1000000*SUM('Table 1.7 '!K52:K53,'Table 1.7 '!K55:K57)/SUM('Table 1.7 '!F52:F53,'Table 1.7 '!F55:F57)</f>
        <v>3224.0985000831784</v>
      </c>
      <c r="F306" s="231">
        <f>1000000*SUM('Table 1.7 '!L52:L53,'Table 1.7 '!L55:L57)/SUM('Table 1.7 '!G52:G53,'Table 1.7 '!G55:G57)</f>
        <v>4123.0083159976084</v>
      </c>
      <c r="G306" s="231">
        <f>1000000*SUM('Table 1.7 '!M52:M53,'Table 1.7 '!M55:M57)/SUM('Table 1.7 '!H52:H53,'Table 1.7 '!H55:H57)</f>
        <v>5043.8772691715658</v>
      </c>
      <c r="H306" s="231">
        <f>1000000*SUM('Table 1.7 '!N52:N57)/SUM('Table 1.7 '!E52:E57)</f>
        <v>111.72527365757853</v>
      </c>
      <c r="I306" s="231">
        <f>1000000*SUM('Table 1.7 '!O52:O57)/SUM('Table 1.7 '!F52:F57)</f>
        <v>155.93640287676834</v>
      </c>
      <c r="J306" s="231">
        <f>1000000*SUM('Table 1.7 '!P52:P57)/SUM('Table 1.7 '!G52:G57)</f>
        <v>203.68974801577733</v>
      </c>
      <c r="K306" s="231">
        <f>1000000*SUM('Table 1.7 '!Q52:Q57)/SUM('Table 1.7 '!H52:H57)</f>
        <v>262.54394561752088</v>
      </c>
      <c r="L306" s="231">
        <f>1000000*SUM('Table 1.7 '!R52:R57)/SUM('Table 1.7 '!I52:I57)</f>
        <v>295.46927349491949</v>
      </c>
      <c r="M306" s="232">
        <f>SUM('Table 1.7 '!N52:N53,'Table 1.7 '!N55:N57)/SUM('Table 1.7 '!J52:J53,'Table 1.7 '!J55:J57)</f>
        <v>4.1821869510652435E-2</v>
      </c>
      <c r="N306" s="232">
        <f>SUM('Table 1.7 '!O52:O53,'Table 1.7 '!O55:O57)/SUM('Table 1.7 '!K52:K53,'Table 1.7 '!K55:K57)</f>
        <v>4.643483209488046E-2</v>
      </c>
      <c r="O306" s="232">
        <f>SUM('Table 1.7 '!P52:P57)/SUM('Table 1.7 '!L52:L57)</f>
        <v>4.6214101910729159E-2</v>
      </c>
      <c r="P306" s="230">
        <f>SUM('Table 1.7 '!Q52:Q57)/SUM('Table 1.7 '!M52:M57)</f>
        <v>4.8747106875129162E-2</v>
      </c>
      <c r="Q306" s="215"/>
      <c r="R306" s="215"/>
      <c r="S306" s="215"/>
      <c r="T306" s="215"/>
      <c r="U306" s="212"/>
      <c r="AC306"/>
      <c r="AD306"/>
      <c r="AE306" s="143"/>
    </row>
    <row r="307" spans="1:31" s="139" customFormat="1" ht="12.75" customHeight="1">
      <c r="A307" s="220"/>
      <c r="B307" s="227" t="s">
        <v>339</v>
      </c>
      <c r="C307" s="227"/>
      <c r="D307" s="231">
        <f>1000000*SUM('Table 1.7 '!J60:J64)/SUM('Table 1.7 '!E60:E64)</f>
        <v>5568.497720059604</v>
      </c>
      <c r="E307" s="231">
        <f>1000000*SUM('Table 1.7 '!K60:K64)/SUM('Table 1.7 '!F60:F64)</f>
        <v>6193.8426461068057</v>
      </c>
      <c r="F307" s="231">
        <f>1000000*SUM('Table 1.7 '!L60:L64)/SUM('Table 1.7 '!G60:G64)</f>
        <v>7979.869860328301</v>
      </c>
      <c r="G307" s="231">
        <f>1000000*SUM('Table 1.7 '!M60:M64)/SUM('Table 1.7 '!H60:H64)</f>
        <v>9383.760879348758</v>
      </c>
      <c r="H307" s="231">
        <f>1000000*SUM('Table 1.7 '!N60:N64)/SUM('Table 1.7 '!E60:E64)</f>
        <v>392.54880194025378</v>
      </c>
      <c r="I307" s="231">
        <f>1000000*SUM('Table 1.7 '!O60:O64)/SUM('Table 1.7 '!F60:F64)</f>
        <v>509.85860713729329</v>
      </c>
      <c r="J307" s="231">
        <f>1000000*SUM('Table 1.7 '!P60:P64)/SUM('Table 1.7 '!G60:G64)</f>
        <v>702.00650679239436</v>
      </c>
      <c r="K307" s="231">
        <f>1000000*SUM('Table 1.7 '!Q60:Q64)/SUM('Table 1.7 '!H60:H64)</f>
        <v>796.19851266809792</v>
      </c>
      <c r="L307" s="231">
        <f>1000000*SUM('Table 1.7 '!R60:R64)/SUM('Table 1.7 '!I60:I64)</f>
        <v>821.29855746202099</v>
      </c>
      <c r="M307" s="232">
        <f>SUM('Table 1.7 '!N60:N64)/SUM('Table 1.7 '!J60:J64)</f>
        <v>7.0494560952437987E-2</v>
      </c>
      <c r="N307" s="232">
        <f>SUM('Table 1.7 '!O60:O64)/SUM('Table 1.7 '!K60:K64)</f>
        <v>8.2317010016030909E-2</v>
      </c>
      <c r="O307" s="232">
        <f>SUM('Table 1.7 '!P60:P64)/SUM('Table 1.7 '!L60:L64)</f>
        <v>8.797217486996875E-2</v>
      </c>
      <c r="P307" s="230">
        <f>SUM('Table 1.7 '!Q60:Q64)/SUM('Table 1.7 '!M60:M64)</f>
        <v>8.4848550906739956E-2</v>
      </c>
      <c r="Q307" s="215"/>
      <c r="R307" s="215"/>
      <c r="S307" s="215"/>
      <c r="T307" s="215"/>
      <c r="U307" s="212"/>
      <c r="AC307"/>
      <c r="AD307"/>
      <c r="AE307" s="143"/>
    </row>
    <row r="308" spans="1:31" s="139" customFormat="1" ht="12.75" customHeight="1">
      <c r="A308" s="220"/>
      <c r="B308" s="227" t="s">
        <v>340</v>
      </c>
      <c r="C308" s="227"/>
      <c r="D308" s="231">
        <f>1000000*SUM('Table 1.7 '!J66:J73,'Table 1.7 '!J75:J78,'Table 1.7 '!J80:J82)/SUM('Table 1.7 '!E66:E73,'Table 1.7 '!E75:E78,'Table 1.7 '!E80:E82)</f>
        <v>936.45043345115471</v>
      </c>
      <c r="E308" s="231">
        <f>1000000*SUM('Table 1.7 '!K66:K73,'Table 1.7 '!K74:K78,'Table 1.7 '!K80:K82)/SUM('Table 1.7 '!F66:F73,'Table 1.7 '!F74:F78,'Table 1.7 '!F80:F82)</f>
        <v>1026.1583790167085</v>
      </c>
      <c r="F308" s="231">
        <f>1000000*SUM('Table 1.7 '!L66:L73,'Table 1.7 '!L74:L78,'Table 1.7 '!L80:L82)/SUM('Table 1.7 '!G66:G73,'Table 1.7 '!G74:G78,'Table 1.7 '!G80:G82)</f>
        <v>1320.1413526030249</v>
      </c>
      <c r="G308" s="231">
        <f>1000000*SUM('Table 1.7 '!M66:M73,'Table 1.7 '!M74:M75,'Table 1.7 '!M77:M78,'Table 1.7 '!M80:M82)/SUM('Table 1.7 '!H66:H73,'Table 1.7 '!H74:H75,'Table 1.7 '!H77:H78,'Table 1.7 '!H80:H82)</f>
        <v>1609.901823698488</v>
      </c>
      <c r="H308" s="231">
        <f>1000000*SUM('Table 1.7 '!N66:N73,'Table 1.7 '!N75:N78,'Table 1.7 '!N80:N82)/SUM('Table 1.7 '!E66:E73,'Table 1.7 '!E75:E78,'Table 1.7 '!E80:E82)</f>
        <v>47.003058856960998</v>
      </c>
      <c r="I308" s="231">
        <f>1000000*SUM('Table 1.7 '!O66:O73,'Table 1.7 '!O74:O78,'Table 1.7 '!O80:O82)/SUM('Table 1.7 '!F66:F73,'Table 1.7 '!F74:F78,'Table 1.7 '!F80:F82)</f>
        <v>54.9510880713201</v>
      </c>
      <c r="J308" s="231">
        <f>1000000*SUM('Table 1.7 '!P66:P73,'Table 1.7 '!P74:P78,'Table 1.7 '!P80:P82)/SUM('Table 1.7 '!G66:G73,'Table 1.7 '!G74:G78,'Table 1.7 '!G80:G82)</f>
        <v>93.377166653228585</v>
      </c>
      <c r="K308" s="231">
        <f>1000000*SUM('Table 1.7 '!Q66:Q73,'Table 1.7 '!Q74:Q78,'Table 1.7 '!Q80:Q82)/SUM('Table 1.7 '!H66:H73,'Table 1.7 '!H74:H78,'Table 1.7 '!H80:H82)</f>
        <v>195.44612538221671</v>
      </c>
      <c r="L308" s="231">
        <f>1000000*SUM('Table 1.7 '!R66:R73,'Table 1.7 '!R74:R78,'Table 1.7 '!R80:R82)/SUM('Table 1.7 '!I66:I73,'Table 1.7 '!I74:I78,'Table 1.7 '!I80:I82)</f>
        <v>109.91024446613615</v>
      </c>
      <c r="M308" s="232">
        <f>SUM('Table 1.7 '!N66:N73,'Table 1.7 '!N75:N78,'Table 1.7 '!N80:N81)/SUM('Table 1.7 '!J66:J73,'Table 1.7 '!J75:J78,'Table 1.7 '!J80:J81)</f>
        <v>4.991626101033747E-2</v>
      </c>
      <c r="N308" s="232">
        <f>SUM('Table 1.7 '!O66:O74,'Table 1.7 '!O75:O78,'Table 1.7 '!O80:O81)/SUM('Table 1.7 '!K66:K74,'Table 1.7 '!K75:K78,'Table 1.7 '!K80:K81)</f>
        <v>5.3428735504206494E-2</v>
      </c>
      <c r="O308" s="232">
        <f>SUM('Table 1.7 '!P66:P74,'Table 1.7 '!P75:P78,'Table 1.7 '!P80:P82)/SUM('Table 1.7 '!L66:L74,'Table 1.7 '!L75:L78,'Table 1.7 '!L80:L82)</f>
        <v>7.0732703334464603E-2</v>
      </c>
      <c r="P308" s="230">
        <f>SUM('Table 1.7 '!Q66:Q74,'Table 1.7 '!Q75:Q78,'Table 1.7 '!Q80:Q82)/SUM('Table 1.7 '!M66:M74,'Table 1.7 '!M75:M78,'Table 1.7 '!M80:M82)</f>
        <v>0.12097420889380178</v>
      </c>
      <c r="Q308" s="215"/>
      <c r="R308" s="215"/>
      <c r="S308" s="215"/>
      <c r="T308" s="215"/>
      <c r="U308" s="212"/>
      <c r="AC308"/>
      <c r="AD308"/>
      <c r="AE308" s="143"/>
    </row>
    <row r="309" spans="1:31" s="139" customFormat="1" ht="12.75" customHeight="1">
      <c r="A309" s="220"/>
      <c r="B309" s="227" t="s">
        <v>100</v>
      </c>
      <c r="C309" s="227"/>
      <c r="D309" s="231">
        <f>1000000*SUM('Table 1.7 '!J85,'Table 1.7 '!J89:J91)/SUM('Table 1.7 '!E85:E87,'Table 1.7 '!E89:E91)</f>
        <v>3724.3571811011066</v>
      </c>
      <c r="E309" s="231">
        <f>1000000*SUM('Table 1.7 '!K85,'Table 1.7 '!K89:K91)/SUM('Table 1.7 '!F85:F87,'Table 1.7 '!F89:F91)</f>
        <v>4834.0601016584069</v>
      </c>
      <c r="F309" s="231">
        <f>1000000*SUM('Table 1.7 '!L85,'Table 1.7 '!L89:L91)/SUM('Table 1.7 '!G85:G87,'Table 1.7 '!G89:G91)</f>
        <v>6949.1855809596436</v>
      </c>
      <c r="G309" s="231">
        <f>1000000*SUM('Table 1.7 '!M85,'Table 1.7 '!M89:M91)/SUM('Table 1.7 '!H85:H87,'Table 1.7 '!H89:H91)</f>
        <v>9105.9145158124156</v>
      </c>
      <c r="H309" s="231">
        <f>1000000*SUM('Table 1.7 '!N85,'Table 1.7 '!N89:N91)/SUM('Table 1.7 '!E85:E87,'Table 1.7 '!E89:E91)</f>
        <v>200.81859447746527</v>
      </c>
      <c r="I309" s="231">
        <f>1000000*SUM('Table 1.7 '!O85,'Table 1.7 '!O89:O91)/SUM('Table 1.7 '!F85:F87,'Table 1.7 '!F89:F91)</f>
        <v>290.55949318017184</v>
      </c>
      <c r="J309" s="231">
        <f>1000000*SUM('Table 1.7 '!P85,'Table 1.7 '!P89:P91)/SUM('Table 1.7 '!G85:G87,'Table 1.7 '!G89:G91)</f>
        <v>418.60901884100781</v>
      </c>
      <c r="K309" s="231">
        <f>1000000*SUM('Table 1.7 '!Q85,'Table 1.7 '!Q89:Q91)/SUM('Table 1.7 '!H85:H87,'Table 1.7 '!H89:H91)</f>
        <v>525.42155962251081</v>
      </c>
      <c r="L309" s="231">
        <f>1000000*SUM('Table 1.7 '!R85,'Table 1.7 '!R89:R91)/SUM('Table 1.7 '!I85:I87,'Table 1.7 '!I89:I91)</f>
        <v>554.51099117295996</v>
      </c>
      <c r="M309" s="232">
        <f>SUM('Table 1.7 '!N85,'Table 1.7 '!N89:N91)/SUM('Table 1.7 '!J85,'Table 1.7 '!J89:J91)</f>
        <v>5.3920337044067623E-2</v>
      </c>
      <c r="N309" s="232">
        <f>SUM('Table 1.7 '!O85,'Table 1.7 '!O89:O91)/SUM('Table 1.7 '!K85,'Table 1.7 '!K89:K91)</f>
        <v>6.0106719211143134E-2</v>
      </c>
      <c r="O309" s="232">
        <f>SUM('Table 1.7 '!P85,'Table 1.7 '!P89:P91)/SUM('Table 1.7 '!L85,'Table 1.7 '!L89:L91)</f>
        <v>6.0238572414582178E-2</v>
      </c>
      <c r="P309" s="230">
        <f>SUM('Table 1.7 '!Q85,'Table 1.7 '!Q89:Q91)/SUM('Table 1.7 '!M85,'Table 1.7 '!M89:M91)</f>
        <v>5.7701130261009655E-2</v>
      </c>
      <c r="Q309" s="215"/>
      <c r="R309" s="215"/>
      <c r="S309" s="215"/>
      <c r="T309" s="215"/>
      <c r="U309" s="212"/>
      <c r="AC309"/>
      <c r="AD309"/>
      <c r="AE309" s="143"/>
    </row>
    <row r="310" spans="1:31" s="139" customFormat="1" ht="12.75" customHeight="1">
      <c r="A310" s="220"/>
      <c r="B310" s="227" t="s">
        <v>110</v>
      </c>
      <c r="C310" s="227"/>
      <c r="D310" s="231">
        <f>1000000*SUM('Table 1.7 '!J95:J98)/SUM('Table 1.7 '!E95:E98)</f>
        <v>2439.4413806818989</v>
      </c>
      <c r="E310" s="231">
        <f>1000000*SUM('Table 1.7 '!K95:K98)/SUM('Table 1.7 '!F95:F98)</f>
        <v>2824.0856800400966</v>
      </c>
      <c r="F310" s="231">
        <f>1000000*SUM('Table 1.7 '!L95:L98)/SUM('Table 1.7 '!G95:G98)</f>
        <v>5026.3582019760142</v>
      </c>
      <c r="G310" s="231">
        <f>1000000*SUM('Table 1.7 '!M95:M98)/SUM('Table 1.7 '!H95:H98)</f>
        <v>6345.1241591239168</v>
      </c>
      <c r="H310" s="231">
        <f>1000000*SUM('Table 1.7 '!N95:N98)/SUM('Table 1.7 '!E95:E98)</f>
        <v>108.28816856914914</v>
      </c>
      <c r="I310" s="231">
        <f>1000000*SUM('Table 1.7 '!O95:O98)/SUM('Table 1.7 '!F95:F98)</f>
        <v>125.37954146650549</v>
      </c>
      <c r="J310" s="231">
        <f>1000000*SUM('Table 1.7 '!P95:P98)/SUM('Table 1.7 '!G95:G98)</f>
        <v>223.6780168812837</v>
      </c>
      <c r="K310" s="231">
        <f>1000000*SUM('Table 1.7 '!Q95:Q98)/SUM('Table 1.7 '!H95:H98)</f>
        <v>275.48666130713599</v>
      </c>
      <c r="L310" s="231">
        <f>1000000*SUM('Table 1.7 '!R95:R98)/SUM('Table 1.7 '!I95:I98)</f>
        <v>334.64561875065635</v>
      </c>
      <c r="M310" s="232">
        <f>SUM('Table 1.7 '!N95:N99)/SUM('Table 1.7 '!J95:J99)</f>
        <v>4.600867564906249E-2</v>
      </c>
      <c r="N310" s="232">
        <f>SUM('Table 1.7 '!O95:O99)/SUM('Table 1.7 '!K95:K99)</f>
        <v>4.8056438536999743E-2</v>
      </c>
      <c r="O310" s="232">
        <f>SUM('Table 1.7 '!P95:P99)/SUM('Table 1.7 '!L95:L99)</f>
        <v>4.5242824442589924E-2</v>
      </c>
      <c r="P310" s="230">
        <f>SUM('Table 1.7 '!Q95:Q99)/SUM('Table 1.7 '!M95:M99)</f>
        <v>4.520657712813636E-2</v>
      </c>
      <c r="Q310" s="215"/>
      <c r="R310" s="215"/>
      <c r="S310" s="215"/>
      <c r="T310" s="215"/>
      <c r="U310" s="212"/>
      <c r="AC310"/>
      <c r="AD310"/>
      <c r="AE310" s="143"/>
    </row>
    <row r="311" spans="1:31" s="139" customFormat="1" ht="12.75" customHeight="1">
      <c r="A311" s="220"/>
      <c r="B311" s="227" t="s">
        <v>116</v>
      </c>
      <c r="C311" s="227"/>
      <c r="D311" s="231">
        <f>1000000*SUM('Table 1.7 '!J102:J109)/SUM('Table 1.7 '!E102:E109)</f>
        <v>1336.4276462457758</v>
      </c>
      <c r="E311" s="231">
        <f>1000000*SUM('Table 1.7 '!K102:K109)/SUM('Table 1.7 '!F102:F109)</f>
        <v>1702.1249849116782</v>
      </c>
      <c r="F311" s="231">
        <f>1000000*SUM('Table 1.7 '!L101:L109)/SUM('Table 1.7 '!G101:G109)</f>
        <v>2400.0136498030397</v>
      </c>
      <c r="G311" s="231">
        <f>1000000*SUM('Table 1.7 '!M101:M104,'Table 1.7 '!M106:M109)/SUM('Table 1.7 '!H101:H104,'Table 1.7 '!H106:M109)</f>
        <v>2377.7439695882222</v>
      </c>
      <c r="H311" s="231">
        <f>1000000*SUM('Table 1.7 '!N102:N109)/SUM('Table 1.7 '!E102:E109)</f>
        <v>53.119014697305865</v>
      </c>
      <c r="I311" s="231">
        <f>1000000*SUM('Table 1.7 '!O102:O109)/SUM('Table 1.7 '!F102:F109)</f>
        <v>72.780506359140631</v>
      </c>
      <c r="J311" s="231">
        <f>1000000*SUM('Table 1.7 '!P102:P109)/SUM('Table 1.7 '!G102:G109)</f>
        <v>100.84169798963271</v>
      </c>
      <c r="K311" s="231">
        <f>1000000*SUM('Table 1.7 '!Q102:Q109)/SUM('Table 1.7 '!H102:H109)</f>
        <v>130.64874348776544</v>
      </c>
      <c r="L311" s="231">
        <f>1000000*SUM('Table 1.7 '!R102:R109)/SUM('Table 1.7 '!I102:I109)</f>
        <v>141.65450022239281</v>
      </c>
      <c r="M311" s="232">
        <f>SUM('Table 1.7 '!N102:N109)/SUM('Table 1.7 '!J102:J109)</f>
        <v>3.9747018737995347E-2</v>
      </c>
      <c r="N311" s="232">
        <f>SUM('Table 1.7 '!O101:O109)/SUM('Table 1.7 '!K101:K109)</f>
        <v>4.2700176448730413E-2</v>
      </c>
      <c r="O311" s="232">
        <f>SUM('Table 1.7 '!P101:P109)/SUM('Table 1.7 '!L101:L109)</f>
        <v>4.1669770332401046E-2</v>
      </c>
      <c r="P311" s="230">
        <f>SUM('Table 1.7 '!Q101:Q104,'Table 1.7 '!Q106:Q109)/SUM('Table 1.7 '!M101:M104,'Table 1.7 '!M106:M109)</f>
        <v>3.95502070244634E-2</v>
      </c>
      <c r="Q311" s="215"/>
      <c r="R311" s="215"/>
      <c r="S311" s="215"/>
      <c r="T311" s="215"/>
      <c r="U311" s="212"/>
      <c r="AC311"/>
      <c r="AD311"/>
      <c r="AE311" s="143"/>
    </row>
    <row r="312" spans="1:31" s="139" customFormat="1" ht="12.75" customHeight="1">
      <c r="A312" s="220"/>
      <c r="B312" s="227" t="s">
        <v>126</v>
      </c>
      <c r="C312" s="227"/>
      <c r="D312" s="231">
        <f>1000000*SUM('Table 1.7 '!J111:J115,'Table 1.7 '!J117:J119,'Table 1.7 '!J121)/SUM('Table 1.7 '!E111:E115,'Table 1.7 '!E117:E119,'Table 1.7 '!E121)</f>
        <v>2679.9658619228653</v>
      </c>
      <c r="E312" s="231">
        <f>1000000*SUM('Table 1.7 '!K111:K115,'Table 1.7 '!K117:K121)/SUM('Table 1.7 '!F111:F115,'Table 1.7 '!F117:F121)</f>
        <v>2983.1887612016535</v>
      </c>
      <c r="F312" s="231">
        <f>1000000*SUM('Table 1.7 '!L111:L121)/SUM('Table 1.7 '!G111:G121)</f>
        <v>3722.2401492051254</v>
      </c>
      <c r="G312" s="231">
        <f>1000000*SUM('Table 1.7 '!M112:M115,'Table 1.7 '!M117:M121)/SUM('Table 1.7 '!H112:H115,'Table 1.7 '!H117:H121)</f>
        <v>4901.1460020007216</v>
      </c>
      <c r="H312" s="231">
        <f>1000000*SUM('Table 1.7 '!N111:N121)/SUM('Table 1.7 '!E111:E121)</f>
        <v>72.460451651390855</v>
      </c>
      <c r="I312" s="231">
        <f>1000000*SUM('Table 1.7 '!O111:O121)/SUM('Table 1.7 '!F111:F121)</f>
        <v>84.629307952277131</v>
      </c>
      <c r="J312" s="231">
        <f>1000000*SUM('Table 1.7 '!P111:P121)/SUM('Table 1.7 '!G111:G121)</f>
        <v>128.9551548090742</v>
      </c>
      <c r="K312" s="231">
        <f>1000000*SUM('Table 1.7 '!Q111:Q121)/SUM('Table 1.7 '!H111:H121)</f>
        <v>175.43226100605037</v>
      </c>
      <c r="L312" s="231">
        <f>1000000*SUM('Table 1.7 '!R111:R121)/SUM('Table 1.7 '!I111:I121)</f>
        <v>189.4702289301612</v>
      </c>
      <c r="M312" s="232">
        <f>SUM('Table 1.7 '!N111:N121)/SUM('Table 1.7 '!J111:J121)</f>
        <v>2.8908941763696593E-2</v>
      </c>
      <c r="N312" s="232">
        <f>SUM('Table 1.7 '!O111:O121)/SUM('Table 1.7 '!K111:K121)</f>
        <v>3.0253737914293297E-2</v>
      </c>
      <c r="O312" s="232">
        <f>SUM('Table 1.7 '!P111:P121)/SUM('Table 1.7 '!L111:L121)</f>
        <v>3.4644501601169456E-2</v>
      </c>
      <c r="P312" s="230">
        <f>SUM('Table 1.7 '!Q111:Q121)/SUM('Table 1.7 '!M111:M121)</f>
        <v>3.7730890222668581E-2</v>
      </c>
      <c r="Q312" s="215"/>
      <c r="R312" s="215"/>
      <c r="S312" s="215"/>
      <c r="T312" s="215"/>
      <c r="U312" s="212"/>
      <c r="AC312"/>
      <c r="AD312"/>
      <c r="AE312" s="143"/>
    </row>
    <row r="313" spans="1:31" s="139" customFormat="1" ht="12.75" customHeight="1">
      <c r="A313" s="220"/>
      <c r="B313" s="227" t="s">
        <v>139</v>
      </c>
      <c r="C313" s="227"/>
      <c r="D313" s="231">
        <f>1000000*SUM('Table 1.7 '!J123:J127,'Table 1.7 '!J129:J132,'Table 1.7 '!J134,'Table 1.7 '!J136:J140)/SUM('Table 1.7 '!E123:E127,'Table 1.7 '!E129:E132,'Table 1.7 '!E134,'Table 1.7 '!E136:E140)</f>
        <v>7042.6828888997043</v>
      </c>
      <c r="E313" s="231">
        <f>1000000*SUM('Table 1.7 '!K123:K127,'Table 1.7 '!K129:K132,'Table 1.7 '!K134,'Table 1.7 '!K136:K140)/SUM('Table 1.7 '!F123:F127,'Table 1.7 '!F129:F132,'Table 1.7 '!F134,'Table 1.7 '!F136:F140)</f>
        <v>9274.3298531590517</v>
      </c>
      <c r="F313" s="231">
        <f>1000000*SUM('Table 1.7 '!L123:L127,'Table 1.7 '!L129:L132,'Table 1.7 '!L134,'Table 1.7 '!L136:L138,'Table 1.7 '!L140)/SUM('Table 1.7 '!G123:G127,'Table 1.7 '!G129:G132,'Table 1.7 '!G134,'Table 1.7 '!G136:G138,'Table 1.7 '!G140)</f>
        <v>10855.300561897746</v>
      </c>
      <c r="G313" s="231">
        <f>1000000*SUM('Table 1.7 '!M123:M127,'Table 1.7 '!M129:M130,'Table 1.7 '!M132,'Table 1.7 '!M136:M138,'Table 1.7 '!M140)/SUM('Table 1.7 '!H123:H127,'Table 1.7 '!H129:H130,'Table 1.7 '!H132,'Table 1.7 '!H136:H138,'Table 1.7 '!H140)</f>
        <v>12459.693165892517</v>
      </c>
      <c r="H313" s="231">
        <f>1000000*SUM('Table 1.7 '!N123:N127,'Table 1.7 '!N129:N132,'Table 1.7 '!N134:N140)/SUM('Table 1.7 '!E123:E127,'Table 1.7 '!E129:E132,'Table 1.7 '!E134:E140)</f>
        <v>281.0586190623622</v>
      </c>
      <c r="I313" s="231">
        <f>1000000*SUM('Table 1.7 '!O123:O132,'Table 1.7 '!O134:O140)/SUM('Table 1.7 '!F123:F132,'Table 1.7 '!F134:F140)</f>
        <v>399.78790788090248</v>
      </c>
      <c r="J313" s="231">
        <f>1000000*SUM('Table 1.7 '!P123:P132,'Table 1.7 '!P134:P140)/SUM('Table 1.7 '!G123:G132,'Table 1.7 '!G134:G140)</f>
        <v>501.84673735844092</v>
      </c>
      <c r="K313" s="231">
        <f>1000000*SUM('Table 1.7 '!Q123:Q132,'Table 1.7 '!Q134:Q140)/SUM('Table 1.7 '!H123:H132,'Table 1.7 '!H134:H140)</f>
        <v>613.14922195428107</v>
      </c>
      <c r="L313" s="231">
        <f>1000000*SUM('Table 1.7 '!R123:R132,'Table 1.7 '!R134:R140)/SUM('Table 1.7 '!I123:I132,'Table 1.7 '!I134:I140)</f>
        <v>750.44780480437248</v>
      </c>
      <c r="M313" s="232">
        <f>SUM('Table 1.7 '!N123:N127,'Table 1.7 '!N129:N132,'Table 1.7 '!N134,'Table 1.7 '!N136:N140)/SUM('Table 1.7 '!J123:J127,'Table 1.7 '!J129:J132,'Table 1.7 '!J134,'Table 1.7 '!J136:J140)</f>
        <v>3.9309761044334132E-2</v>
      </c>
      <c r="N313" s="232">
        <f>SUM('Table 1.7 '!O123:O127,'Table 1.7 '!O129:O132,'Table 1.7 '!O134,'Table 1.7 '!O136:O140)/SUM('Table 1.7 '!K123:K127,'Table 1.7 '!K129:K132,'Table 1.7 '!K134,'Table 1.7 '!K136:K140)</f>
        <v>4.8649905380291833E-2</v>
      </c>
      <c r="O313" s="232">
        <f>SUM('Table 1.7 '!P123:P127,'Table 1.7 '!P129:P132,'Table 1.7 '!P134,'Table 1.7 '!P136:P140)/SUM('Table 1.7 '!L123:L127,'Table 1.7 '!L129:L132,'Table 1.7 '!L134,'Table 1.7 '!L136:L140)</f>
        <v>4.7207615603505095E-2</v>
      </c>
      <c r="P313" s="230">
        <f>SUM('Table 1.7 '!Q123:Q127,'Table 1.7 '!Q129:Q132,'Table 1.7 '!Q134,'Table 1.7 '!Q136:Q140)/SUM('Table 1.7 '!M123:M127,'Table 1.7 '!M129:M132,'Table 1.7 '!M134,'Table 1.7 '!M136:M140)</f>
        <v>4.6955929367700946E-2</v>
      </c>
      <c r="Q313" s="215"/>
      <c r="R313" s="215"/>
      <c r="S313" s="215"/>
      <c r="T313" s="215"/>
      <c r="U313" s="212"/>
      <c r="AC313"/>
      <c r="AD313"/>
      <c r="AE313" s="143"/>
    </row>
    <row r="314" spans="1:31" s="139" customFormat="1" ht="12.75" customHeight="1">
      <c r="A314" s="220"/>
      <c r="B314" s="227" t="s">
        <v>159</v>
      </c>
      <c r="C314" s="227"/>
      <c r="D314" s="231">
        <f>1000000*SUM('Table 1.7 '!J143:J152)/SUM('Table 1.7 '!E143:E152)</f>
        <v>5991.360509406355</v>
      </c>
      <c r="E314" s="231">
        <f>1000000*SUM('Table 1.7 '!K143:K152)/SUM('Table 1.7 '!F143:F152)</f>
        <v>7261.2496055033525</v>
      </c>
      <c r="F314" s="231">
        <f>1000000*SUM('Table 1.7 '!L143:L152)/SUM('Table 1.7 '!G143:G152)</f>
        <v>10858.653598295135</v>
      </c>
      <c r="G314" s="231">
        <f>1000000*SUM('Table 1.7 '!M143:M152)/SUM('Table 1.7 '!H143:H152)</f>
        <v>14286.739132159442</v>
      </c>
      <c r="H314" s="231">
        <f>1000000*SUM('Table 1.7 '!N143:N152)/SUM('Table 1.7 '!E143:E152)</f>
        <v>321.55033105717331</v>
      </c>
      <c r="I314" s="231">
        <f>1000000*SUM('Table 1.7 '!O143:O152)/SUM('Table 1.7 '!F143:F152)</f>
        <v>398.47631069904367</v>
      </c>
      <c r="J314" s="231">
        <f>1000000*SUM('Table 1.7 '!P143:P152)/SUM('Table 1.7 '!G143:G152)</f>
        <v>666.5913561769238</v>
      </c>
      <c r="K314" s="231">
        <f>1000000*SUM('Table 1.7 '!Q143:Q152)/SUM('Table 1.7 '!H143:H152)</f>
        <v>917.1176203426927</v>
      </c>
      <c r="L314" s="231">
        <f>1000000*SUM('Table 1.7 '!R143:R152)/SUM('Table 1.7 '!I143:I152)</f>
        <v>1006.5480895595582</v>
      </c>
      <c r="M314" s="232">
        <f>SUM('Table 1.7 '!N143:N152)/SUM('Table 1.7 '!J143:J152)</f>
        <v>5.3669000647239243E-2</v>
      </c>
      <c r="N314" s="232">
        <f>SUM('Table 1.7 '!O143:O152)/SUM('Table 1.7 '!K143:K152)</f>
        <v>5.4877098619091083E-2</v>
      </c>
      <c r="O314" s="232">
        <f>SUM('Table 1.7 '!P143:P152)/SUM('Table 1.7 '!L143:L152)</f>
        <v>6.1388030306223411E-2</v>
      </c>
      <c r="P314" s="230">
        <f>SUM('Table 1.7 '!Q143:Q152)/SUM('Table 1.7 '!M143:M152)</f>
        <v>6.4193628221170598E-2</v>
      </c>
      <c r="Q314" s="215"/>
      <c r="R314" s="215"/>
      <c r="S314" s="215"/>
      <c r="T314" s="215"/>
      <c r="U314" s="212"/>
      <c r="AC314"/>
      <c r="AD314"/>
      <c r="AE314" s="143"/>
    </row>
    <row r="315" spans="1:31" s="139" customFormat="1" ht="12.75" customHeight="1">
      <c r="A315" s="220"/>
      <c r="B315" s="227" t="s">
        <v>170</v>
      </c>
      <c r="C315" s="227"/>
      <c r="D315" s="231">
        <f>1000000*SUM('Table 1.7 '!J155:J156,'Table 1.7 '!J158:J160,'Table 1.7 '!J162:J166)/SUM('Table 1.7 '!E155:E156,'Table 1.7 '!E158:E160,'Table 1.7 '!E162:E166)</f>
        <v>18772.78913819887</v>
      </c>
      <c r="E315" s="231">
        <f>1000000*SUM('Table 1.7 '!K155:K156,'Table 1.7 '!K158:K160,'Table 1.7 '!K162:K166)/SUM('Table 1.7 '!F155:F156,'Table 1.7 '!F158:F160,'Table 1.7 '!F162:F166)</f>
        <v>25335.353425177178</v>
      </c>
      <c r="F315" s="231">
        <f>1000000*SUM('Table 1.7 '!L155:L156,'Table 1.7 '!L158:L160,'Table 1.7 '!L162:L166)/SUM('Table 1.7 '!G155:G156,'Table 1.7 '!G158:G160,'Table 1.7 '!G162:G166)</f>
        <v>32258.576769143587</v>
      </c>
      <c r="G315" s="231">
        <f>1000000*SUM('Table 1.7 '!M155:M156,'Table 1.7 '!M158:M160,'Table 1.7 '!M162:M166)/SUM('Table 1.7 '!H155:H156,'Table 1.7 '!H158:H160,'Table 1.7 '!H162:H166)</f>
        <v>36150.501788846086</v>
      </c>
      <c r="H315" s="231">
        <f>1000000*SUM('Table 1.7 '!N155:N156,'Table 1.7 '!N158:N160,'Table 1.7 '!N162:N166)/SUM('Table 1.7 '!E155:E156,'Table 1.7 '!E158:E160,'Table 1.7 '!E162:E166)</f>
        <v>1370.046331101398</v>
      </c>
      <c r="I315" s="231">
        <f>1000000*SUM('Table 1.7 '!O155:O156,'Table 1.7 '!O158:O160,'Table 1.7 '!O162:O166)/SUM('Table 1.7 '!F155:F156,'Table 1.7 '!F158:F160,'Table 1.7 '!F162:F166)</f>
        <v>1863.2051493908732</v>
      </c>
      <c r="J315" s="231">
        <f>1000000*SUM('Table 1.7 '!P155:P156,'Table 1.7 '!P158:P160,'Table 1.7 '!P162:P166)/SUM('Table 1.7 '!G155:G156,'Table 1.7 '!G158:G160,'Table 1.7 '!G162:G166)</f>
        <v>2686.4248217486615</v>
      </c>
      <c r="K315" s="231">
        <f>1000000*SUM('Table 1.7 '!Q155:Q156,'Table 1.7 '!Q158:Q160,'Table 1.7 '!Q162:Q166)/SUM('Table 1.7 '!H155:H156,'Table 1.7 '!H158:H160,'Table 1.7 '!H162:H166)</f>
        <v>3282.7102228954068</v>
      </c>
      <c r="L315" s="231">
        <f>1000000*SUM('Table 1.7 '!R155:R156,'Table 1.7 '!R158:R160,'Table 1.7 '!R162:R166)/SUM('Table 1.7 '!I155:I156,'Table 1.7 '!I158:I160,'Table 1.7 '!I162:I166)</f>
        <v>3427.8873315226178</v>
      </c>
      <c r="M315" s="232">
        <f>SUM('Table 1.7 '!N155:N156,'Table 1.7 '!N158:N160,'Table 1.7 '!N162:N166)/SUM('Table 1.7 '!J155:J156,'Table 1.7 '!J158:J160,'Table 1.7 '!J162:J166)</f>
        <v>7.2980435726177087E-2</v>
      </c>
      <c r="N315" s="232">
        <f>SUM('Table 1.7 '!O155:O156,'Table 1.7 '!O158:O160,'Table 1.7 '!O162:O166)/SUM('Table 1.7 '!K155:K156,'Table 1.7 '!K158:K160,'Table 1.7 '!K162:K166)</f>
        <v>7.3541707436348636E-2</v>
      </c>
      <c r="O315" s="232">
        <f>SUM('Table 1.7 '!P155:P156,'Table 1.7 '!P158:P160,'Table 1.7 '!P162:P166)/SUM('Table 1.7 '!L155:L156,'Table 1.7 '!L158:L160,'Table 1.7 '!L162:L166)</f>
        <v>8.3277847035034644E-2</v>
      </c>
      <c r="P315" s="230">
        <f>SUM('Table 1.7 '!Q155:Q156,'Table 1.7 '!Q158:Q160,'Table 1.7 '!Q162:Q166)/SUM('Table 1.7 '!M155:M156,'Table 1.7 '!M158:M160,'Table 1.7 '!M162:M166)</f>
        <v>9.0806767830488536E-2</v>
      </c>
      <c r="Q315" s="215"/>
      <c r="R315" s="215"/>
      <c r="S315" s="215"/>
      <c r="T315" s="215"/>
      <c r="U315" s="212"/>
      <c r="AC315"/>
      <c r="AD315"/>
      <c r="AE315" s="143"/>
    </row>
    <row r="316" spans="1:31" s="139" customFormat="1" ht="12.75" customHeight="1">
      <c r="A316" s="220"/>
      <c r="B316" s="227" t="s">
        <v>184</v>
      </c>
      <c r="C316" s="227"/>
      <c r="D316" s="231">
        <f>1000000*SUM('Table 1.7 '!J168,'Table 1.7 '!J170:J171,'Table 1.7 '!J173,'Table 1.7 '!J175:J176,'Table 1.7 '!J178,'Table 1.7 '!J181:J183)/SUM('Table 1.7 '!E168,'Table 1.7 '!E170:E171,'Table 1.7 '!E173,'Table 1.7 '!E175:E176,'Table 1.7 '!E178,'Table 1.7 '!E181:E183)</f>
        <v>16542.560553463922</v>
      </c>
      <c r="E316" s="231">
        <f>1000000*SUM('Table 1.7 '!K168,'Table 1.7 '!K170:K171,'Table 1.7 '!K173,'Table 1.7 '!K175:K176,'Table 1.7 '!K178,'Table 1.7 '!K180:K183)/SUM('Table 1.7 '!F168,'Table 1.7 '!F170:F171,'Table 1.7 '!F173,'Table 1.7 '!F175:F176,'Table 1.7 '!F178,'Table 1.7 '!F180:F183)</f>
        <v>19836.526249697847</v>
      </c>
      <c r="F316" s="231">
        <f>1000000*SUM('Table 1.7 '!L168,'Table 1.7 '!L170:L171,'Table 1.7 '!L173,'Table 1.7 '!L175:L176,'Table 1.7 '!L178,'Table 1.7 '!L180:L183)/SUM('Table 1.7 '!G168,'Table 1.7 '!G170:G171,'Table 1.7 '!G173,'Table 1.7 '!G175:G176,'Table 1.7 '!G178,'Table 1.7 '!G180:G183)</f>
        <v>23797.815284312459</v>
      </c>
      <c r="G316" s="231">
        <f>1000000*SUM('Table 1.7 '!M168,'Table 1.7 '!M170:M171,'Table 1.7 '!M173,'Table 1.7 '!M175,'Table 1.7 '!M178,'Table 1.7 '!M180:M183)/SUM('Table 1.7 '!H168,'Table 1.7 '!H170:H171,'Table 1.7 '!H173,'Table 1.7 '!H175,'Table 1.7 '!H178,'Table 1.7 '!H180:H183)</f>
        <v>26931.387405766935</v>
      </c>
      <c r="H316" s="231">
        <f>1000000*SUM('Table 1.7 '!N168,'Table 1.7 '!N170:N171,'Table 1.7 '!N173,'Table 1.7 '!N175:N183)/SUM('Table 1.7 '!E168,'Table 1.7 '!E170:E171,'Table 1.7 '!E173,'Table 1.7 '!E175:E183)</f>
        <v>1169.3676599323558</v>
      </c>
      <c r="I316" s="231">
        <f>1000000*SUM('Table 1.7 '!O168,'Table 1.7 '!O170:O171,'Table 1.7 '!O173,'Table 1.7 '!O175:O183)/SUM('Table 1.7 '!F168,'Table 1.7 '!F170:F171,'Table 1.7 '!F173,'Table 1.7 '!F175:F183)</f>
        <v>1551.437737608037</v>
      </c>
      <c r="J316" s="231">
        <f>1000000*SUM('Table 1.7 '!P168,'Table 1.7 '!P170:P171,'Table 1.7 '!P173,'Table 1.7 '!P175:P183)/SUM('Table 1.7 '!G168,'Table 1.7 '!G170:G171,'Table 1.7 '!G173,'Table 1.7 '!G175:G183)</f>
        <v>2057.5074891874979</v>
      </c>
      <c r="K316" s="231">
        <f>1000000*SUM('Table 1.7 '!Q168,'Table 1.7 '!Q170:Q171,'Table 1.7 '!Q173,'Table 1.7 '!Q175:Q183)/SUM('Table 1.7 '!H168,'Table 1.7 '!H170:H171,'Table 1.7 '!H173,'Table 1.7 '!H175:H183)</f>
        <v>2535.8682106613769</v>
      </c>
      <c r="L316" s="231">
        <f>1000000*SUM('Table 1.7 '!R168:R171,'Table 1.7 '!R173,'Table 1.7 '!R175:R183)/SUM('Table 1.7 '!I168:I171,'Table 1.7 '!I173,'Table 1.7 '!I175:I183)</f>
        <v>2720.690565283458</v>
      </c>
      <c r="M316" s="232">
        <f>SUM('Table 1.7 '!N168,'Table 1.7 '!N170:N171,'Table 1.7 '!N173,'Table 1.7 '!N175:N176,'Table 1.7 '!N178:N179,'Table 1.7 '!N181:N183)/SUM('Table 1.7 '!J168,'Table 1.7 '!J170:J171,'Table 1.7 '!J173,'Table 1.7 '!J175:J176,'Table 1.7 '!J178:J179,'Table 1.7 '!J181:J183)</f>
        <v>7.5105112479301309E-2</v>
      </c>
      <c r="N316" s="232">
        <f>SUM('Table 1.7 '!O168,'Table 1.7 '!O170:O171,'Table 1.7 '!O173,'Table 1.7 '!O175:O177,'Table 1.7 '!O178:O180,'Table 1.7 '!O181:O183)/SUM('Table 1.7 '!K168,'Table 1.7 '!K170:K171,'Table 1.7 '!K173,'Table 1.7 '!K175:K177,'Table 1.7 '!K178:K180,'Table 1.7 '!K181:K183)</f>
        <v>7.8439985116535452E-2</v>
      </c>
      <c r="O316" s="232">
        <f>SUM('Table 1.7 '!P168,'Table 1.7 '!P170:P171,'Table 1.7 '!P173,'Table 1.7 '!P175:P177,'Table 1.7 '!P178:P180,'Table 1.7 '!P181:P183)/SUM('Table 1.7 '!L168,'Table 1.7 '!L170:L171,'Table 1.7 '!L173,'Table 1.7 '!L175:L177,'Table 1.7 '!L178:L180,'Table 1.7 '!L181:L183)</f>
        <v>8.6689941759872102E-2</v>
      </c>
      <c r="P316" s="230">
        <f>SUM('Table 1.7 '!Q168,'Table 1.7 '!Q170:Q171,'Table 1.7 '!Q173,'Table 1.7 '!Q175,'Table 1.7 '!Q177,'Table 1.7 '!Q178:Q180,'Table 1.7 '!Q181:Q183)/SUM('Table 1.7 '!M168,'Table 1.7 '!M170:M171,'Table 1.7 '!M173,'Table 1.7 '!M175,'Table 1.7 '!M177,'Table 1.7 '!M178:M180,'Table 1.7 '!M181:M183)</f>
        <v>9.4177075219904149E-2</v>
      </c>
      <c r="Q316" s="215"/>
      <c r="R316" s="215"/>
      <c r="S316" s="215"/>
      <c r="T316" s="215"/>
      <c r="U316" s="212"/>
      <c r="AC316"/>
      <c r="AD316"/>
      <c r="AE316" s="143"/>
    </row>
    <row r="317" spans="1:31" s="139" customFormat="1" ht="12.75" customHeight="1">
      <c r="A317" s="220"/>
      <c r="B317" s="227" t="s">
        <v>201</v>
      </c>
      <c r="C317" s="227"/>
      <c r="D317" s="231">
        <f>1000000*SUM('Table 1.7 '!J185:J188,'Table 1.7 '!J190,'Table 1.7 '!J192:J193)/SUM('Table 1.7 '!E185:E188,'Table 1.7 '!E190,'Table 1.7 '!E192:E193)</f>
        <v>21924.60812056487</v>
      </c>
      <c r="E317" s="231">
        <f>1000000*SUM('Table 1.7 '!K185:K188,'Table 1.7 '!K190,'Table 1.7 '!K192:K193)/SUM('Table 1.7 '!F185:F188,'Table 1.7 '!F190,'Table 1.7 '!F192:F193)</f>
        <v>26698.246096301013</v>
      </c>
      <c r="F317" s="231">
        <f>1000000*SUM('Table 1.7 '!L185:L188,'Table 1.7 '!L190,'Table 1.7 '!L192:L193)/SUM('Table 1.7 '!G185:G188,'Table 1.7 '!G190,'Table 1.7 '!G192:G193)</f>
        <v>31936.140126262577</v>
      </c>
      <c r="G317" s="231">
        <f>1000000*SUM('Table 1.7 '!M185:M188,'Table 1.7 '!M190,'Table 1.7 '!M192:M193)/SUM('Table 1.7 '!H185:H188,'Table 1.7 '!H190,'Table 1.7 '!H192:H193)</f>
        <v>35683.42582666751</v>
      </c>
      <c r="H317" s="231">
        <f>1000000*SUM('Table 1.7 '!N185:N188,'Table 1.7 '!N190:N193)/SUM('Table 1.7 '!E185:E188,'Table 1.7 '!E190:E193)</f>
        <v>2160.035857064307</v>
      </c>
      <c r="I317" s="231">
        <f>1000000*SUM('Table 1.7 '!O185:O188,'Table 1.7 '!O190:O193)/SUM('Table 1.7 '!F185:F188,'Table 1.7 '!F190:F193)</f>
        <v>2617.7582486006772</v>
      </c>
      <c r="J317" s="231">
        <f>1000000*SUM('Table 1.7 '!P185:P188,'Table 1.7 '!P190:P193)/SUM('Table 1.7 '!G185:G188,'Table 1.7 '!G190:G193)</f>
        <v>3375.1967157378672</v>
      </c>
      <c r="K317" s="231">
        <f>1000000*SUM('Table 1.7 '!Q185:Q188,'Table 1.7 '!Q190:Q193)/SUM('Table 1.7 '!H185:H188,'Table 1.7 '!H190:H193)</f>
        <v>3987.4206393481991</v>
      </c>
      <c r="L317" s="231">
        <f>1000000*SUM('Table 1.7 '!R185:R188,'Table 1.7 '!R190:R193)/SUM('Table 1.7 '!I185:I188,'Table 1.7 '!I190:I193)</f>
        <v>4143.4958660103039</v>
      </c>
      <c r="M317" s="232">
        <f>SUM('Table 1.7 '!N185:N188,'Table 1.7 '!N190,'Table 1.7 '!N192:N193)/SUM('Table 1.7 '!J185:J188,'Table 1.7 '!J190,'Table 1.7 '!J192:J193)</f>
        <v>9.8519061583152129E-2</v>
      </c>
      <c r="N317" s="232">
        <f>SUM('Table 1.7 '!O185:O188,'Table 1.7 '!O190,'Table 1.7 '!O192:O193)/SUM('Table 1.7 '!K185:K188,'Table 1.7 '!K190,'Table 1.7 '!K192:K193)</f>
        <v>9.804659189057692E-2</v>
      </c>
      <c r="O317" s="232">
        <f>SUM('Table 1.7 '!P185:P188,'Table 1.7 '!P190,'Table 1.7 '!P192:P193)/SUM('Table 1.7 '!L185:L188,'Table 1.7 '!L190,'Table 1.7 '!L192:L193)</f>
        <v>0.10567888173254203</v>
      </c>
      <c r="P317" s="230">
        <f>SUM('Table 1.7 '!Q185:Q188,'Table 1.7 '!Q190,'Table 1.7 '!Q192:Q193)/SUM('Table 1.7 '!M185:M188,'Table 1.7 '!M190,'Table 1.7 '!M192:M193)</f>
        <v>0.11173514295429748</v>
      </c>
      <c r="Q317" s="215"/>
      <c r="R317" s="215"/>
      <c r="S317" s="215"/>
      <c r="T317" s="215"/>
      <c r="U317" s="212"/>
      <c r="AC317"/>
      <c r="AD317"/>
      <c r="AE317" s="143"/>
    </row>
    <row r="318" spans="1:31" s="139" customFormat="1" ht="12.75" customHeight="1">
      <c r="A318" s="220"/>
      <c r="B318" s="227" t="s">
        <v>212</v>
      </c>
      <c r="C318" s="227"/>
      <c r="D318" s="231">
        <f>1000000*SUM('Table 1.7 '!J197,'Table 1.7 '!J204:J206,'Table 1.7 '!J209,'Table 1.7 '!J214:J217)/SUM('Table 1.7 '!E197,'Table 1.7 '!E204:E206,'Table 1.7 '!E209,'Table 1.7 '!E214:E217)</f>
        <v>4371.2679516480603</v>
      </c>
      <c r="E318" s="231">
        <f>1000000*SUM('Table 1.7 '!K197,'Table 1.7 '!K204:K206,'Table 1.7 '!K209,'Table 1.7 '!K214:K217)/SUM('Table 1.7 '!F197,'Table 1.7 '!F204:F206,'Table 1.7 '!F209,'Table 1.7 '!F214:F217)</f>
        <v>5613.2011764520739</v>
      </c>
      <c r="F318" s="231">
        <f>1000000*SUM('Table 1.7 '!L197,'Table 1.7 '!L200,'Table 1.7 '!L204:L206,'Table 1.7 '!L209,'Table 1.7 '!L214:L217)/SUM('Table 1.7 '!G197,'Table 1.7 '!G200,'Table 1.7 '!G204:G206,'Table 1.7 '!G209,'Table 1.7 '!G214:G217)</f>
        <v>7483.1894101925027</v>
      </c>
      <c r="G318" s="231">
        <f>1000000*SUM('Table 1.7 '!M197,'Table 1.7 '!M204:M206,'Table 1.7 '!M209,'Table 1.7 '!M214:M217)/SUM('Table 1.7 '!H197,'Table 1.7 '!H204:H206,'Table 1.7 '!H209,'Table 1.7 '!H214:H217)</f>
        <v>9374.703754811726</v>
      </c>
      <c r="H318" s="231">
        <f>1000000*SUM('Table 1.7 '!N197,'Table 1.7 '!N199:N200,'Table 1.7 '!N203:N206,'Table 1.7 '!N208:N209,'Table 1.7 '!N214:N217)/SUM('Table 1.7 '!E197,'Table 1.7 '!E199:E200,'Table 1.7 '!E203:E206,'Table 1.7 '!E208:E209,'Table 1.7 '!E214:E217)</f>
        <v>164.5326037755928</v>
      </c>
      <c r="I318" s="231">
        <f>1000000*SUM('Table 1.7 '!O197,'Table 1.7 '!O199:O200,'Table 1.7 '!O203:O206,'Table 1.7 '!O208:O209,'Table 1.7 '!O214:O217)/SUM('Table 1.7 '!F197,'Table 1.7 '!F199:F200,'Table 1.7 '!F203:F206,'Table 1.7 '!F208:F209,'Table 1.7 '!F214:F217)</f>
        <v>218.37768430307079</v>
      </c>
      <c r="J318" s="231">
        <f>1000000*SUM('Table 1.7 '!P197,'Table 1.7 '!P199:P200,'Table 1.7 '!P203:P206,'Table 1.7 '!P208:P209,'Table 1.7 '!P214:P217)/SUM('Table 1.7 '!G197,'Table 1.7 '!G199:G200,'Table 1.7 '!G203:G206,'Table 1.7 '!G208:G209,'Table 1.7 '!G214:G217)</f>
        <v>282.85842546792742</v>
      </c>
      <c r="K318" s="231">
        <f>1000000*SUM('Table 1.7 '!Q197,'Table 1.7 '!Q199:Q200,'Table 1.7 '!Q203:Q206,'Table 1.7 '!Q208:Q209,'Table 1.7 '!Q214:Q217)/SUM('Table 1.7 '!H197,'Table 1.7 '!H199:H200,'Table 1.7 '!H203:H206,'Table 1.7 '!H208:H209,'Table 1.7 '!H214:H217)</f>
        <v>392.08704543211235</v>
      </c>
      <c r="L318" s="231">
        <f>1000000*SUM('Table 1.7 '!R197,'Table 1.7 '!R199:R200,'Table 1.7 '!R203:R206,'Table 1.7 '!R208:R209,'Table 1.7 '!R214:R217)/SUM('Table 1.7 '!I197,'Table 1.7 '!I199:I200,'Table 1.7 '!I203:I206,'Table 1.7 '!I208:I209,'Table 1.7 '!I214:I217)</f>
        <v>433.52996536672822</v>
      </c>
      <c r="M318" s="232">
        <f>SUM('Table 1.7 '!N197,'Table 1.7 '!N204:N206,'Table 1.7 '!N209,'Table 1.7 '!N214:N217)/SUM('Table 1.7 '!J197,'Table 1.7 '!J204:J206,'Table 1.7 '!J209,'Table 1.7 '!J214:J217)</f>
        <v>5.2490938935363808E-2</v>
      </c>
      <c r="N318" s="232">
        <f>SUM('Table 1.7 '!O197,'Table 1.7 '!O204:O206,'Table 1.7 '!O209,'Table 1.7 '!O214:O217)/SUM('Table 1.7 '!K197,'Table 1.7 '!K204:K206,'Table 1.7 '!K209,'Table 1.7 '!K214:K217)</f>
        <v>5.9059233009549073E-2</v>
      </c>
      <c r="O318" s="232">
        <f>SUM('Table 1.7 '!P197,'Table 1.7 '!P200,'Table 1.7 '!P204:P206,'Table 1.7 '!P209,'Table 1.7 '!P214:P217)/SUM('Table 1.7 '!L197,'Table 1.7 '!L200,'Table 1.7 '!L204:L206,'Table 1.7 '!L209,'Table 1.7 '!L214:L217)</f>
        <v>5.6999487490814148E-2</v>
      </c>
      <c r="P318" s="230">
        <f>SUM('Table 1.7 '!Q197,'Table 1.7 '!Q204:Q206,'Table 1.7 '!Q209,'Table 1.7 '!Q214:Q217)/SUM('Table 1.7 '!M197,'Table 1.7 '!M204:M206,'Table 1.7 '!M209,'Table 1.7 '!M214:M217)</f>
        <v>5.6165693981824853E-2</v>
      </c>
      <c r="Q318" s="215"/>
      <c r="R318" s="215"/>
      <c r="S318" s="215"/>
      <c r="T318" s="215"/>
      <c r="U318" s="212"/>
      <c r="AC318"/>
      <c r="AD318"/>
      <c r="AE318" s="143"/>
    </row>
    <row r="319" spans="1:31" s="139" customFormat="1" ht="12.75" customHeight="1">
      <c r="A319" s="220"/>
      <c r="B319" s="227" t="s">
        <v>237</v>
      </c>
      <c r="C319" s="227"/>
      <c r="D319" s="231">
        <f>1000000*SUM('Table 1.7 '!J221:J228)/SUM('Table 1.7 '!E221:E228)</f>
        <v>5703.6610745130984</v>
      </c>
      <c r="E319" s="231">
        <f>1000000*SUM('Table 1.7 '!K221:K228)/SUM('Table 1.7 '!F221:F228)</f>
        <v>7620.6895814650397</v>
      </c>
      <c r="F319" s="231">
        <f>1000000*SUM('Table 1.7 '!L221:L228)/SUM('Table 1.7 '!G221:G228)</f>
        <v>10320.656596719615</v>
      </c>
      <c r="G319" s="231">
        <f>1000000*SUM('Table 1.7 '!M221:M228)/SUM('Table 1.7 '!H221:H228)</f>
        <v>12059.202726857338</v>
      </c>
      <c r="H319" s="231">
        <f>1000000*SUM('Table 1.7 '!N221:N228)/SUM('Table 1.7 '!E221:E228)</f>
        <v>335.70311367038096</v>
      </c>
      <c r="I319" s="231">
        <f>1000000*SUM('Table 1.7 '!O221:O228)/SUM('Table 1.7 '!F221:F228)</f>
        <v>442.88535850032997</v>
      </c>
      <c r="J319" s="231">
        <f>1000000*SUM('Table 1.7 '!P221:P228)/SUM('Table 1.7 '!G221:G228)</f>
        <v>626.38913940989426</v>
      </c>
      <c r="K319" s="231">
        <f>1000000*SUM('Table 1.7 '!Q221:Q228)/SUM('Table 1.7 '!H221:H228)</f>
        <v>740.32214813112114</v>
      </c>
      <c r="L319" s="231">
        <f>1000000*SUM('Table 1.7 '!R221:R228)/SUM('Table 1.7 '!I221:I228)</f>
        <v>756.43458313102133</v>
      </c>
      <c r="M319" s="232">
        <f>SUM('Table 1.7 '!N221:N228)/SUM('Table 1.7 '!J221:J228)</f>
        <v>5.8857479307540865E-2</v>
      </c>
      <c r="N319" s="232">
        <f>SUM('Table 1.7 '!O221:O228)/SUM('Table 1.7 '!K221:K228)</f>
        <v>5.8116178826849357E-2</v>
      </c>
      <c r="O319" s="232">
        <f>SUM('Table 1.7 '!P221:P228)/SUM('Table 1.7 '!L221:L228)</f>
        <v>6.0692760537056314E-2</v>
      </c>
      <c r="P319" s="230">
        <f>SUM('Table 1.7 '!Q221:Q228)/SUM('Table 1.7 '!M221:M228)</f>
        <v>6.139063791359374E-2</v>
      </c>
      <c r="Q319" s="215"/>
      <c r="R319" s="215"/>
      <c r="S319" s="215"/>
      <c r="T319" s="215"/>
      <c r="U319" s="212"/>
      <c r="AC319"/>
      <c r="AD319"/>
      <c r="AE319" s="143"/>
    </row>
    <row r="320" spans="1:31" s="139" customFormat="1" ht="12.75" customHeight="1">
      <c r="A320" s="220"/>
      <c r="B320" s="227" t="s">
        <v>246</v>
      </c>
      <c r="C320" s="227"/>
      <c r="D320" s="231">
        <f>1000000*SUM('Table 1.7 '!J230:J235,'Table 1.7 '!J238:J243)/SUM('Table 1.7 '!E230:E235,'Table 1.7 '!E238:E243)</f>
        <v>6086.3681226709714</v>
      </c>
      <c r="E320" s="231">
        <f>1000000*SUM('Table 1.7 '!K230:K235,'Table 1.7 '!K238:K243)/SUM('Table 1.7 '!F230:F235,'Table 1.7 '!F238:F243)</f>
        <v>6700.2316106079379</v>
      </c>
      <c r="F320" s="231">
        <f>1000000*SUM('Table 1.7 '!L230:L235,'Table 1.7 '!L238:L243)/SUM('Table 1.7 '!G230:G235,'Table 1.7 '!G238:G243)</f>
        <v>8171.992453279111</v>
      </c>
      <c r="G320" s="231">
        <f>1000000*SUM('Table 1.7 '!M230:M235,'Table 1.7 '!M238:M243)/SUM('Table 1.7 '!H230:H235,'Table 1.7 '!H238:H243)</f>
        <v>10157.421555940631</v>
      </c>
      <c r="H320" s="231">
        <f>1000000*SUM('Table 1.7 '!N230:N235,'Table 1.7 '!N238:N243)/SUM('Table 1.7 '!E230:E235,'Table 1.7 '!E238:E243)</f>
        <v>402.34954420081988</v>
      </c>
      <c r="I320" s="231">
        <f>1000000*SUM('Table 1.7 '!O230:O235,'Table 1.7 '!O238:O243)/SUM('Table 1.7 '!F230:F235,'Table 1.7 '!F238:F243)</f>
        <v>480.86276513087864</v>
      </c>
      <c r="J320" s="231">
        <f>1000000*SUM('Table 1.7 '!P230:P235,'Table 1.7 '!P238:P243)/SUM('Table 1.7 '!G230:G235,'Table 1.7 '!G238:G243)</f>
        <v>623.45168715332261</v>
      </c>
      <c r="K320" s="231">
        <f>1000000*SUM('Table 1.7 '!Q230:Q235,'Table 1.7 '!Q238:Q243)/SUM('Table 1.7 '!H230:H235,'Table 1.7 '!H238:H243)</f>
        <v>784.67318119079425</v>
      </c>
      <c r="L320" s="231">
        <f>1000000*SUM('Table 1.7 '!R230:R235,'Table 1.7 '!R238:R243)/SUM('Table 1.7 '!I230:I235,'Table 1.7 '!I238:I243)</f>
        <v>855.2823562257754</v>
      </c>
      <c r="M320" s="232">
        <f>SUM('Table 1.7 '!N230:N235,'Table 1.7 '!N238:N243)/SUM('Table 1.7 '!J230:J235,'Table 1.7 '!J238:J243)</f>
        <v>6.6106672500159405E-2</v>
      </c>
      <c r="N320" s="232">
        <f>SUM('Table 1.7 '!O230:O235,'Table 1.7 '!O238:O243)/SUM('Table 1.7 '!K230:K235,'Table 1.7 '!K238:K243)</f>
        <v>7.1768081027164379E-2</v>
      </c>
      <c r="O320" s="232">
        <f>SUM('Table 1.7 '!P230:P235,'Table 1.7 '!P238:P243)/SUM('Table 1.7 '!L230:L235,'Table 1.7 '!L238:L243)</f>
        <v>7.6291270546041068E-2</v>
      </c>
      <c r="P320" s="230">
        <f>SUM('Table 1.7 '!Q230:Q235,'Table 1.7 '!Q238:Q243)/SUM('Table 1.7 '!M230:M235,'Table 1.7 '!M238:M243)</f>
        <v>7.7251217434396349E-2</v>
      </c>
      <c r="Q320" s="215"/>
      <c r="R320" s="215"/>
      <c r="S320" s="215"/>
      <c r="T320" s="215"/>
      <c r="U320" s="212"/>
      <c r="AC320"/>
      <c r="AD320"/>
      <c r="AE320" s="143"/>
    </row>
    <row r="321" spans="1:31" s="139" customFormat="1" ht="12.75" customHeight="1">
      <c r="A321" s="220"/>
      <c r="B321" s="227" t="s">
        <v>390</v>
      </c>
      <c r="C321" s="227"/>
      <c r="D321" s="231">
        <f>1000000*SUM('Table 1.7 '!J246,'Table 1.7 '!J249)/SUM('Table 1.7 '!E246,'Table 1.7 '!E249)</f>
        <v>26791.784611775893</v>
      </c>
      <c r="E321" s="231">
        <f>1000000*SUM('Table 1.7 '!K246,'Table 1.7 '!K249)/SUM('Table 1.7 '!F246,'Table 1.7 '!F249)</f>
        <v>34453.584498425618</v>
      </c>
      <c r="F321" s="231">
        <f>1000000*SUM('Table 1.7 '!L246,'Table 1.7 '!L249)/SUM('Table 1.7 '!G246,'Table 1.7 '!G249)</f>
        <v>41604.25942322029</v>
      </c>
      <c r="G321" s="231">
        <f>1000000*SUM('Table 1.7 '!M246,'Table 1.7 '!M249)/SUM('Table 1.7 '!H246,'Table 1.7 '!H249)</f>
        <v>45994.030970975269</v>
      </c>
      <c r="H321" s="231">
        <f>1000000*SUM('Table 1.7 '!N246,'Table 1.7 '!N249)/SUM('Table 1.7 '!E246,'Table 1.7 '!E249)</f>
        <v>3580.2908956030965</v>
      </c>
      <c r="I321" s="231">
        <f>1000000*SUM('Table 1.7 '!O246,'Table 1.7 '!O249)/SUM('Table 1.7 '!F246,'Table 1.7 '!F249)</f>
        <v>4489.1261362448886</v>
      </c>
      <c r="J321" s="231">
        <f>1000000*SUM('Table 1.7 '!P246,'Table 1.7 '!P249)/SUM('Table 1.7 '!G246,'Table 1.7 '!G249)</f>
        <v>5967.5598934316477</v>
      </c>
      <c r="K321" s="231">
        <f>1000000*SUM('Table 1.7 '!Q246,'Table 1.7 '!Q249)/SUM('Table 1.7 '!H246,'Table 1.7 '!H249)</f>
        <v>6839.2091721912748</v>
      </c>
      <c r="L321" s="231">
        <f>1000000*SUM('Table 1.7 '!R246,'Table 1.7 '!R249)/SUM('Table 1.7 '!I246,'Table 1.7 '!I249)</f>
        <v>7092.9382481000512</v>
      </c>
      <c r="M321" s="232">
        <f>SUM('Table 1.7 '!N246,'Table 1.7 '!N249)/SUM('Table 1.7 '!J246,'Table 1.7 '!J249)</f>
        <v>0.13363390858365731</v>
      </c>
      <c r="N321" s="232">
        <f>SUM('Table 1.7 '!O246,'Table 1.7 '!O249)/SUM('Table 1.7 '!K246,'Table 1.7 '!K249)</f>
        <v>0.13029489388687621</v>
      </c>
      <c r="O321" s="232">
        <f>SUM('Table 1.7 '!P246,'Table 1.7 '!P249)/SUM('Table 1.7 '!L246,'Table 1.7 '!L249)</f>
        <v>0.14343627253946542</v>
      </c>
      <c r="P321" s="230">
        <f>SUM('Table 1.7 '!Q246,'Table 1.7 '!Q249)/SUM('Table 1.7 '!M246,'Table 1.7 '!M249)</f>
        <v>0.1486977555089091</v>
      </c>
      <c r="Q321" s="215"/>
      <c r="R321" s="215"/>
      <c r="S321" s="215"/>
      <c r="T321" s="215"/>
      <c r="U321" s="212"/>
      <c r="AC321"/>
      <c r="AD321"/>
      <c r="AE321" s="143"/>
    </row>
    <row r="322" spans="1:31" s="139" customFormat="1" ht="12.75" customHeight="1">
      <c r="A322" s="220"/>
      <c r="B322" s="227" t="s">
        <v>268</v>
      </c>
      <c r="C322" s="227"/>
      <c r="D322" s="231">
        <f>1000000*SUM('Table 1.7 '!J252:J253)/SUM('Table 1.7 '!E252:E253)</f>
        <v>20092.61017012614</v>
      </c>
      <c r="E322" s="231">
        <f>1000000*SUM('Table 1.7 '!K252:K253)/SUM('Table 1.7 '!F252:F253)</f>
        <v>25476.739336236391</v>
      </c>
      <c r="F322" s="231">
        <f>1000000*SUM('Table 1.7 '!L252:L253)/SUM('Table 1.7 '!G252:G253)</f>
        <v>31204.052900855939</v>
      </c>
      <c r="G322" s="231">
        <f>1000000*SUM('Table 1.7 '!M252:M253)/SUM('Table 1.7 '!H252:H253)</f>
        <v>35251.382369223247</v>
      </c>
      <c r="H322" s="231">
        <f>1000000*SUM('Table 1.7 '!N252:N253)/SUM('Table 1.7 '!E252:E253)</f>
        <v>1546.2927681660328</v>
      </c>
      <c r="I322" s="231">
        <f>1000000*SUM('Table 1.7 '!O252:O253)/SUM('Table 1.7 '!F252:F253)</f>
        <v>2156.2367769661378</v>
      </c>
      <c r="J322" s="231">
        <f>1000000*SUM('Table 1.7 '!P252:P253)/SUM('Table 1.7 '!G252:G253)</f>
        <v>2847.574210100182</v>
      </c>
      <c r="K322" s="231">
        <f>1000000*SUM('Table 1.7 '!Q252:Q253)/SUM('Table 1.7 '!H252:H253)</f>
        <v>3247.2391271492543</v>
      </c>
      <c r="L322" s="231">
        <f>1000000*SUM('Table 1.7 '!R252:R253)/SUM('Table 1.7 '!I252:I253)</f>
        <v>3263.3231380463653</v>
      </c>
      <c r="M322" s="232">
        <f>SUM('Table 1.7 '!N252:N253)/SUM('Table 1.7 '!J252:J253)</f>
        <v>7.6958282426893135E-2</v>
      </c>
      <c r="N322" s="232">
        <f>SUM('Table 1.7 '!O252:O253)/SUM('Table 1.7 '!K252:K253)</f>
        <v>8.463550804161396E-2</v>
      </c>
      <c r="O322" s="232">
        <f>SUM('Table 1.7 '!P252:P253)/SUM('Table 1.7 '!L252:L253)</f>
        <v>9.1256549883046503E-2</v>
      </c>
      <c r="P322" s="230">
        <f>SUM('Table 1.7 '!Q252:Q253)/SUM('Table 1.7 '!M252:M253)</f>
        <v>9.2116646466162563E-2</v>
      </c>
      <c r="Q322" s="215"/>
      <c r="R322" s="215"/>
      <c r="S322" s="215"/>
      <c r="T322" s="215"/>
      <c r="U322" s="212"/>
      <c r="AC322"/>
      <c r="AD322"/>
      <c r="AE322" s="143"/>
    </row>
    <row r="323" spans="1:31" s="139" customFormat="1" ht="12.75" customHeight="1">
      <c r="A323" s="220"/>
      <c r="B323" s="227" t="s">
        <v>271</v>
      </c>
      <c r="C323" s="227"/>
      <c r="D323" s="231">
        <f>1000000*SUM('Table 1.7 '!J255,'Table 1.7 '!J257)/SUM('Table 1.7 '!E255,'Table 1.7 '!E257)</f>
        <v>1896.6770188597604</v>
      </c>
      <c r="E323" s="231">
        <f>1000000*SUM('Table 1.7 '!K255,'Table 1.7 '!K257)/SUM('Table 1.7 '!F255,'Table 1.7 '!F257)</f>
        <v>1866.5098920256094</v>
      </c>
      <c r="F323" s="231">
        <f>1000000*SUM('Table 1.7 '!L255,'Table 1.7 '!L257)/SUM('Table 1.7 '!G255,'Table 1.7 '!G257)</f>
        <v>2025.5744818943074</v>
      </c>
      <c r="G323" s="231">
        <f>1000000*SUM('Table 1.7 '!M255,'Table 1.7 '!M257)/SUM('Table 1.7 '!H255,'Table 1.7 '!H257)</f>
        <v>2291.325843012753</v>
      </c>
      <c r="H323" s="231">
        <f>1000000*SUM('Table 1.7 '!N255,'Table 1.7 '!N257)/SUM('Table 1.7 '!E255,'Table 1.7 '!E257)</f>
        <v>62.661306459637373</v>
      </c>
      <c r="I323" s="231">
        <f>1000000*SUM('Table 1.7 '!O255,'Table 1.7 '!O257)/SUM('Table 1.7 '!F255,'Table 1.7 '!F257)</f>
        <v>76.391826111510113</v>
      </c>
      <c r="J323" s="231">
        <f>1000000*SUM('Table 1.7 '!P255,'Table 1.7 '!P257)/SUM('Table 1.7 '!G255,'Table 1.7 '!G257)</f>
        <v>90.560841516105114</v>
      </c>
      <c r="K323" s="231">
        <f>1000000*SUM('Table 1.7 '!Q255,'Table 1.7 '!Q257)/SUM('Table 1.7 '!H255,'Table 1.7 '!H257)</f>
        <v>84.04221580136344</v>
      </c>
      <c r="L323" s="231">
        <f>1000000*SUM('Table 1.7 '!R255,'Table 1.7 '!R257)/SUM('Table 1.7 '!I255,'Table 1.7 '!I257)</f>
        <v>90.137248593244507</v>
      </c>
      <c r="M323" s="232">
        <f>SUM('Table 1.7 '!N255,'Table 1.7 '!N257:N259)/SUM('Table 1.7 '!J255,'Table 1.7 '!J257:J259)</f>
        <v>3.350382169304722E-2</v>
      </c>
      <c r="N323" s="232">
        <f>SUM('Table 1.7 '!O255,'Table 1.7 '!O257:O259)/SUM('Table 1.7 '!K255,'Table 1.7 '!K257:K259)</f>
        <v>4.0710490995800756E-2</v>
      </c>
      <c r="O323" s="232">
        <f>SUM('Table 1.7 '!P255,'Table 1.7 '!P257:P259)/SUM('Table 1.7 '!L255,'Table 1.7 '!L257:L259)</f>
        <v>4.4809741059579009E-2</v>
      </c>
      <c r="P323" s="230">
        <f>SUM('Table 1.7 '!Q255,'Table 1.7 '!Q257:Q259)/SUM('Table 1.7 '!M255,'Table 1.7 '!M257:M259)</f>
        <v>3.8510856736542122E-2</v>
      </c>
      <c r="Q323" s="215"/>
      <c r="R323" s="215"/>
      <c r="S323" s="215"/>
      <c r="T323" s="215"/>
      <c r="U323" s="212"/>
      <c r="AC323"/>
      <c r="AD323"/>
      <c r="AE323" s="143"/>
    </row>
    <row r="324" spans="1:31" s="139" customFormat="1" ht="12.75" customHeight="1">
      <c r="A324" s="220"/>
      <c r="B324" s="227" t="s">
        <v>277</v>
      </c>
      <c r="C324" s="227"/>
      <c r="D324" s="231">
        <f>1000000*SUM('Table 1.7 '!J262,'Table 1.7 '!J264)/SUM('Table 1.7 '!E262,'Table 1.7 '!E264)</f>
        <v>2530.1932448328016</v>
      </c>
      <c r="E324" s="231">
        <f>1000000*SUM('Table 1.7 '!K262,'Table 1.7 '!K264)/SUM('Table 1.7 '!F262,'Table 1.7 '!F264)</f>
        <v>2948.6873734387514</v>
      </c>
      <c r="F324" s="231">
        <f>1000000*SUM('Table 1.7 '!L262,'Table 1.7 '!L264)/SUM('Table 1.7 '!G262,'Table 1.7 '!G264)</f>
        <v>3297.8835393010172</v>
      </c>
      <c r="G324" s="231">
        <f>1000000*SUM('Table 1.7 '!M262,'Table 1.7 '!M264)/SUM('Table 1.7 '!H262,'Table 1.7 '!H264)</f>
        <v>3433.2980343065938</v>
      </c>
      <c r="H324" s="231">
        <f>1000000*SUM('Table 1.7 '!N262,'Table 1.7 '!N264)/SUM('Table 1.7 '!E262,'Table 1.7 '!E264)</f>
        <v>172.10207555249593</v>
      </c>
      <c r="I324" s="231">
        <f>1000000*SUM('Table 1.7 '!O262,'Table 1.7 '!O264)/SUM('Table 1.7 '!F262,'Table 1.7 '!F264)</f>
        <v>186.46043963518966</v>
      </c>
      <c r="J324" s="231">
        <f>1000000*SUM('Table 1.7 '!P262,'Table 1.7 '!P264)/SUM('Table 1.7 '!G262,'Table 1.7 '!G264)</f>
        <v>310.16877268416692</v>
      </c>
      <c r="K324" s="231">
        <f>1000000*SUM('Table 1.7 '!Q262,'Table 1.7 '!Q264)/SUM('Table 1.7 '!H262,'Table 1.7 '!H264)</f>
        <v>356.5440238957172</v>
      </c>
      <c r="L324" s="231">
        <f>1000000*SUM('Table 1.7 '!R262,'Table 1.7 '!R264)/SUM('Table 1.7 '!I262,'Table 1.7 '!I264)</f>
        <v>343.7273445997422</v>
      </c>
      <c r="M324" s="232">
        <f>SUM('Table 1.7 '!N262,'Table 1.7 '!N264)/SUM('Table 1.7 '!J262,'Table 1.7 '!J264)</f>
        <v>6.8019340381990714E-2</v>
      </c>
      <c r="N324" s="232">
        <f>SUM('Table 1.7 '!O262,'Table 1.7 '!O264)/SUM('Table 1.7 '!K262,'Table 1.7 '!K264)</f>
        <v>6.3235065648122604E-2</v>
      </c>
      <c r="O324" s="232">
        <f>SUM('Table 1.7 '!P262,'Table 1.7 '!P264)/SUM('Table 1.7 '!L262,'Table 1.7 '!L264)</f>
        <v>9.4050856856487661E-2</v>
      </c>
      <c r="P324" s="230">
        <f>SUM('Table 1.7 '!Q262,'Table 1.7 '!Q264)/SUM('Table 1.7 '!M262,'Table 1.7 '!M264)</f>
        <v>0.10384884164818121</v>
      </c>
      <c r="Q324" s="215"/>
      <c r="R324" s="215"/>
      <c r="S324" s="215"/>
      <c r="T324" s="215"/>
      <c r="U324" s="212"/>
      <c r="AC324"/>
      <c r="AD324"/>
      <c r="AE324" s="143"/>
    </row>
    <row r="325" spans="1:31" s="139" customFormat="1" ht="12.75" customHeight="1">
      <c r="A325" s="223"/>
      <c r="B325" s="233" t="s">
        <v>285</v>
      </c>
      <c r="C325" s="233"/>
      <c r="D325" s="234">
        <f>1000000*SUM('Table 1.7 '!J273,'Table 1.7 '!J275)/SUM('Table 1.7 '!E273,'Table 1.7 '!E275)</f>
        <v>2301.592836268379</v>
      </c>
      <c r="E325" s="234">
        <f>1000000*SUM('Table 1.7 '!K273,'Table 1.7 '!K275)/SUM('Table 1.7 '!F273,'Table 1.7 '!F275)</f>
        <v>2863.5195129770768</v>
      </c>
      <c r="F325" s="234">
        <f>1000000*SUM('Table 1.7 '!L273,'Table 1.7 '!L275)/SUM('Table 1.7 '!G273,'Table 1.7 '!G275)</f>
        <v>3664.8788425219527</v>
      </c>
      <c r="G325" s="234">
        <f>1000000*SUM('Table 1.7 '!M273,'Table 1.7 '!M275)/SUM('Table 1.7 '!H273,'Table 1.7 '!H275)</f>
        <v>4254.5790410896361</v>
      </c>
      <c r="H325" s="234">
        <f>1000000*SUM('Table 1.7 '!N273,'Table 1.7 '!N275)/SUM('Table 1.7 '!E273,'Table 1.7 '!E275)</f>
        <v>108.45223421813722</v>
      </c>
      <c r="I325" s="234">
        <f>1000000*SUM('Table 1.7 '!O273,'Table 1.7 '!O275)/SUM('Table 1.7 '!F273,'Table 1.7 '!F275)</f>
        <v>150.78398376590255</v>
      </c>
      <c r="J325" s="234">
        <f>1000000*SUM('Table 1.7 '!P273,'Table 1.7 '!P275)/SUM('Table 1.7 '!G273,'Table 1.7 '!G275)</f>
        <v>202.10349868225904</v>
      </c>
      <c r="K325" s="234">
        <f>1000000*SUM('Table 1.7 '!Q273,'Table 1.7 '!Q275)/SUM('Table 1.7 '!H273,'Table 1.7 '!H275)</f>
        <v>236.8916932133086</v>
      </c>
      <c r="L325" s="234">
        <f>1000000*SUM('Table 1.7 '!R273,'Table 1.7 '!R275)/SUM('Table 1.7 '!I273,'Table 1.7 '!I275)</f>
        <v>284.48375769446</v>
      </c>
      <c r="M325" s="235">
        <f>SUM('Table 1.7 '!N273,'Table 1.7 '!N275)/SUM('Table 1.7 '!J273,'Table 1.7 '!J275)</f>
        <v>4.7120512589869337E-2</v>
      </c>
      <c r="N325" s="235">
        <f>SUM('Table 1.7 '!O273,'Table 1.7 '!O275)/SUM('Table 1.7 '!K273,'Table 1.7 '!K275)</f>
        <v>5.2656873152974959E-2</v>
      </c>
      <c r="O325" s="235">
        <f>SUM('Table 1.7 '!P273,'Table 1.7 '!P275)/SUM('Table 1.7 '!L273,'Table 1.7 '!L275)</f>
        <v>5.5146024566308273E-2</v>
      </c>
      <c r="P325" s="230">
        <f>SUM('Table 1.7 '!Q273,'Table 1.7 '!Q275)/SUM('Table 1.7 '!M273,'Table 1.7 '!M275)</f>
        <v>5.5679231934691827E-2</v>
      </c>
      <c r="Q325" s="215"/>
      <c r="R325" s="215"/>
      <c r="S325" s="215"/>
      <c r="T325" s="215"/>
      <c r="U325" s="212"/>
      <c r="AC325"/>
      <c r="AD325"/>
      <c r="AE325" s="143"/>
    </row>
    <row r="326" spans="1:31" s="139" customFormat="1" ht="36" customHeight="1">
      <c r="A326" s="236"/>
      <c r="B326" s="237" t="s">
        <v>391</v>
      </c>
      <c r="C326" s="238" t="s">
        <v>392</v>
      </c>
      <c r="D326" s="238"/>
      <c r="E326" s="238"/>
      <c r="F326" s="238"/>
      <c r="G326" s="238"/>
      <c r="H326" s="238"/>
      <c r="I326" s="238"/>
      <c r="J326" s="238"/>
      <c r="K326" s="238"/>
      <c r="L326" s="238"/>
      <c r="M326" s="238"/>
      <c r="N326" s="238"/>
      <c r="O326" s="238"/>
      <c r="P326" s="238"/>
      <c r="Q326" s="238"/>
      <c r="R326" s="238"/>
      <c r="S326" s="238"/>
      <c r="T326" s="238"/>
      <c r="U326" s="238"/>
      <c r="AC326"/>
      <c r="AD326"/>
      <c r="AE326" s="143"/>
    </row>
    <row r="327" spans="1:31" s="136" customFormat="1" ht="18" customHeight="1">
      <c r="A327" s="132" t="s">
        <v>393</v>
      </c>
      <c r="B327" s="217" t="s">
        <v>394</v>
      </c>
      <c r="C327" s="217"/>
      <c r="D327" s="217"/>
      <c r="E327" s="217"/>
      <c r="F327" s="217"/>
      <c r="G327" s="217"/>
      <c r="H327" s="217"/>
      <c r="I327" s="217"/>
      <c r="J327" s="217"/>
      <c r="K327" s="217"/>
      <c r="L327" s="217"/>
      <c r="M327" s="217"/>
      <c r="N327" s="217"/>
      <c r="O327" s="217"/>
      <c r="P327" s="217"/>
      <c r="Q327" s="218"/>
      <c r="R327" s="219"/>
      <c r="S327" s="219"/>
      <c r="T327" s="219"/>
      <c r="U327" s="219"/>
      <c r="AC327"/>
      <c r="AD327"/>
      <c r="AE327" s="139"/>
    </row>
    <row r="328" spans="1:31" s="139" customFormat="1" ht="33.75" customHeight="1">
      <c r="A328" s="239"/>
      <c r="B328" s="240"/>
      <c r="C328" s="240"/>
      <c r="D328" s="206" t="s">
        <v>395</v>
      </c>
      <c r="E328" s="206" t="s">
        <v>396</v>
      </c>
      <c r="F328" s="206" t="s">
        <v>397</v>
      </c>
      <c r="G328" s="123" t="s">
        <v>296</v>
      </c>
      <c r="H328" s="123"/>
      <c r="I328" s="123"/>
      <c r="J328" s="215"/>
      <c r="K328" s="215"/>
      <c r="L328" s="215"/>
      <c r="M328" s="215"/>
      <c r="N328" s="215"/>
      <c r="O328" s="215"/>
      <c r="P328" s="215"/>
      <c r="Q328" s="215"/>
      <c r="R328" s="215"/>
      <c r="S328" s="215"/>
      <c r="T328" s="215"/>
      <c r="U328" s="212"/>
      <c r="AC328"/>
      <c r="AD328"/>
      <c r="AE328" s="143"/>
    </row>
    <row r="329" spans="1:31" s="139" customFormat="1" ht="12.75" customHeight="1">
      <c r="A329" s="220"/>
      <c r="B329" s="227" t="s">
        <v>74</v>
      </c>
      <c r="C329" s="227"/>
      <c r="D329" s="241">
        <v>2007</v>
      </c>
      <c r="E329" s="242">
        <v>2500</v>
      </c>
      <c r="F329" s="241" t="s">
        <v>317</v>
      </c>
      <c r="G329" s="215"/>
      <c r="H329" s="215"/>
      <c r="I329" s="215"/>
      <c r="J329" s="215"/>
      <c r="K329" s="215"/>
      <c r="L329" s="215"/>
      <c r="M329" s="215"/>
      <c r="N329" s="215"/>
      <c r="O329" s="215"/>
      <c r="P329" s="215"/>
      <c r="Q329" s="215"/>
      <c r="R329" s="215"/>
      <c r="S329" s="215"/>
      <c r="T329" s="215"/>
      <c r="U329" s="212"/>
      <c r="AC329"/>
      <c r="AD329"/>
      <c r="AE329" s="143"/>
    </row>
    <row r="330" spans="1:31" s="139" customFormat="1" ht="12.75" customHeight="1">
      <c r="A330" s="220"/>
      <c r="B330" s="243" t="s">
        <v>398</v>
      </c>
      <c r="C330" s="243"/>
      <c r="D330" s="244">
        <v>2007</v>
      </c>
      <c r="E330" s="245">
        <v>3950</v>
      </c>
      <c r="F330" s="244" t="s">
        <v>399</v>
      </c>
      <c r="G330" s="244"/>
      <c r="H330" s="244"/>
      <c r="I330" s="244"/>
      <c r="J330" s="215"/>
      <c r="K330" s="215"/>
      <c r="L330" s="215"/>
      <c r="M330" s="215"/>
      <c r="N330" s="215"/>
      <c r="O330" s="215"/>
      <c r="P330" s="215"/>
      <c r="Q330" s="215"/>
      <c r="R330" s="215"/>
      <c r="S330" s="215"/>
      <c r="T330" s="215"/>
      <c r="U330" s="212"/>
      <c r="AC330"/>
      <c r="AD330"/>
      <c r="AE330" s="143"/>
    </row>
    <row r="331" spans="1:31" s="139" customFormat="1" ht="12.75" customHeight="1">
      <c r="A331" s="220"/>
      <c r="B331" s="227" t="s">
        <v>95</v>
      </c>
      <c r="C331" s="227"/>
      <c r="D331" s="241">
        <v>1998</v>
      </c>
      <c r="E331" s="242">
        <v>2500</v>
      </c>
      <c r="F331" s="241" t="s">
        <v>317</v>
      </c>
      <c r="G331" s="215"/>
      <c r="H331" s="215"/>
      <c r="I331" s="215"/>
      <c r="J331" s="215"/>
      <c r="K331" s="215"/>
      <c r="L331" s="215"/>
      <c r="M331" s="215"/>
      <c r="N331" s="215"/>
      <c r="O331" s="215"/>
      <c r="P331" s="215"/>
      <c r="Q331" s="215"/>
      <c r="R331" s="215"/>
      <c r="S331" s="215"/>
      <c r="T331" s="215"/>
      <c r="U331" s="212"/>
      <c r="AC331"/>
      <c r="AD331"/>
      <c r="AE331" s="143"/>
    </row>
    <row r="332" spans="1:31" s="139" customFormat="1" ht="12.75" customHeight="1">
      <c r="A332" s="220"/>
      <c r="B332" s="243" t="s">
        <v>400</v>
      </c>
      <c r="C332" s="243"/>
      <c r="D332" s="244">
        <v>1998</v>
      </c>
      <c r="E332" s="245">
        <v>1720</v>
      </c>
      <c r="F332" s="244" t="s">
        <v>399</v>
      </c>
      <c r="G332" s="244"/>
      <c r="H332" s="244"/>
      <c r="I332" s="244"/>
      <c r="J332" s="215"/>
      <c r="K332" s="215"/>
      <c r="L332" s="215"/>
      <c r="M332" s="215"/>
      <c r="N332" s="215"/>
      <c r="O332" s="215"/>
      <c r="P332" s="215"/>
      <c r="Q332" s="215"/>
      <c r="R332" s="215"/>
      <c r="S332" s="215"/>
      <c r="T332" s="215"/>
      <c r="U332" s="212"/>
      <c r="AC332"/>
      <c r="AD332"/>
      <c r="AE332" s="143"/>
    </row>
    <row r="333" spans="1:31" s="139" customFormat="1" ht="12.75" customHeight="1">
      <c r="A333" s="220"/>
      <c r="B333" s="227" t="s">
        <v>401</v>
      </c>
      <c r="C333" s="227"/>
      <c r="D333" s="241">
        <v>2009</v>
      </c>
      <c r="E333" s="242">
        <v>1800</v>
      </c>
      <c r="F333" s="241" t="s">
        <v>317</v>
      </c>
      <c r="G333" s="214" t="s">
        <v>402</v>
      </c>
      <c r="H333" s="214"/>
      <c r="I333" s="214"/>
      <c r="J333" s="208"/>
      <c r="K333" s="208"/>
      <c r="L333" s="208"/>
      <c r="M333" s="215"/>
      <c r="N333" s="215"/>
      <c r="O333" s="215"/>
      <c r="P333" s="215"/>
      <c r="Q333" s="215"/>
      <c r="R333" s="215"/>
      <c r="S333" s="215"/>
      <c r="T333" s="215"/>
      <c r="U333" s="212"/>
      <c r="AC333"/>
      <c r="AD333"/>
      <c r="AE333" s="143"/>
    </row>
    <row r="334" spans="1:31" s="139" customFormat="1" ht="12.75" customHeight="1">
      <c r="A334" s="220"/>
      <c r="B334" s="227" t="s">
        <v>403</v>
      </c>
      <c r="C334" s="227"/>
      <c r="D334" s="241">
        <v>2009</v>
      </c>
      <c r="E334" s="242">
        <v>43200</v>
      </c>
      <c r="F334" s="241" t="s">
        <v>317</v>
      </c>
      <c r="G334" s="214" t="s">
        <v>402</v>
      </c>
      <c r="H334" s="214"/>
      <c r="I334" s="214"/>
      <c r="J334" s="214"/>
      <c r="K334" s="214"/>
      <c r="L334" s="214"/>
      <c r="M334" s="215"/>
      <c r="N334" s="215"/>
      <c r="O334" s="215"/>
      <c r="P334" s="215"/>
      <c r="Q334" s="215"/>
      <c r="R334" s="215"/>
      <c r="S334" s="215"/>
      <c r="T334" s="215"/>
      <c r="U334" s="212"/>
      <c r="AC334"/>
      <c r="AD334"/>
      <c r="AE334" s="143"/>
    </row>
    <row r="335" spans="1:31" s="139" customFormat="1" ht="12.75" customHeight="1">
      <c r="A335" s="220"/>
      <c r="B335" s="227" t="s">
        <v>404</v>
      </c>
      <c r="C335" s="227"/>
      <c r="D335" s="241">
        <v>2009</v>
      </c>
      <c r="E335" s="242">
        <v>31800</v>
      </c>
      <c r="F335" s="241" t="s">
        <v>317</v>
      </c>
      <c r="G335" s="214" t="s">
        <v>402</v>
      </c>
      <c r="H335" s="214"/>
      <c r="I335" s="214"/>
      <c r="J335" s="214"/>
      <c r="K335" s="214"/>
      <c r="L335" s="214"/>
      <c r="M335" s="215"/>
      <c r="N335" s="215"/>
      <c r="O335" s="215"/>
      <c r="P335" s="215"/>
      <c r="Q335" s="215"/>
      <c r="R335" s="215"/>
      <c r="S335" s="215"/>
      <c r="T335" s="215"/>
      <c r="U335" s="212"/>
      <c r="AC335"/>
      <c r="AD335"/>
      <c r="AE335" s="143"/>
    </row>
    <row r="336" spans="1:31" s="139" customFormat="1" ht="12.75" customHeight="1">
      <c r="A336" s="220"/>
      <c r="B336" s="243" t="s">
        <v>405</v>
      </c>
      <c r="C336" s="243"/>
      <c r="D336" s="244">
        <v>2009</v>
      </c>
      <c r="E336" s="245">
        <v>6900</v>
      </c>
      <c r="F336" s="244" t="s">
        <v>317</v>
      </c>
      <c r="G336" s="214" t="s">
        <v>402</v>
      </c>
      <c r="H336" s="214"/>
      <c r="I336" s="214"/>
      <c r="J336" s="214"/>
      <c r="K336" s="214"/>
      <c r="L336" s="214"/>
      <c r="M336" s="215"/>
      <c r="N336" s="215"/>
      <c r="O336" s="215"/>
      <c r="P336" s="215"/>
      <c r="Q336" s="215"/>
      <c r="R336" s="215"/>
      <c r="S336" s="215"/>
      <c r="T336" s="215"/>
      <c r="U336" s="212"/>
      <c r="AC336"/>
      <c r="AD336"/>
      <c r="AE336" s="143"/>
    </row>
    <row r="337" spans="1:31" s="139" customFormat="1" ht="12.75" customHeight="1">
      <c r="A337" s="220"/>
      <c r="B337" s="246" t="s">
        <v>145</v>
      </c>
      <c r="C337" s="246"/>
      <c r="D337" s="241">
        <v>2009</v>
      </c>
      <c r="E337" s="242">
        <v>3900</v>
      </c>
      <c r="F337" s="241" t="s">
        <v>317</v>
      </c>
      <c r="G337" s="214" t="s">
        <v>402</v>
      </c>
      <c r="H337" s="214"/>
      <c r="I337" s="214"/>
      <c r="J337" s="214"/>
      <c r="K337" s="214"/>
      <c r="L337" s="214"/>
      <c r="M337" s="215"/>
      <c r="N337" s="215"/>
      <c r="O337" s="215"/>
      <c r="P337" s="215"/>
      <c r="Q337" s="215"/>
      <c r="R337" s="215"/>
      <c r="S337" s="215"/>
      <c r="T337" s="215"/>
      <c r="U337" s="212"/>
      <c r="AC337"/>
      <c r="AD337"/>
      <c r="AE337" s="143"/>
    </row>
    <row r="338" spans="1:31" s="139" customFormat="1" ht="12.75" customHeight="1">
      <c r="A338" s="220"/>
      <c r="B338" s="246" t="s">
        <v>152</v>
      </c>
      <c r="C338" s="246"/>
      <c r="D338" s="241">
        <v>2009</v>
      </c>
      <c r="E338" s="242">
        <v>155400</v>
      </c>
      <c r="F338" s="241" t="s">
        <v>317</v>
      </c>
      <c r="G338" s="214" t="s">
        <v>402</v>
      </c>
      <c r="H338" s="214"/>
      <c r="I338" s="214"/>
      <c r="J338" s="214"/>
      <c r="K338" s="214"/>
      <c r="L338" s="214"/>
      <c r="M338" s="215"/>
      <c r="N338" s="241"/>
      <c r="O338" s="241"/>
      <c r="P338" s="241"/>
      <c r="Q338" s="241"/>
      <c r="R338" s="241"/>
      <c r="S338" s="241"/>
      <c r="T338" s="241"/>
      <c r="U338" s="212"/>
      <c r="AC338"/>
      <c r="AD338"/>
      <c r="AE338" s="143"/>
    </row>
    <row r="339" spans="1:31" s="139" customFormat="1" ht="12.75" customHeight="1">
      <c r="A339" s="220"/>
      <c r="B339" s="243" t="s">
        <v>406</v>
      </c>
      <c r="C339" s="243"/>
      <c r="D339" s="244">
        <v>2009</v>
      </c>
      <c r="E339" s="245">
        <v>4800</v>
      </c>
      <c r="F339" s="244" t="s">
        <v>317</v>
      </c>
      <c r="G339" s="247" t="s">
        <v>402</v>
      </c>
      <c r="H339" s="247"/>
      <c r="I339" s="247"/>
      <c r="J339" s="214"/>
      <c r="K339" s="214"/>
      <c r="L339" s="214"/>
      <c r="M339" s="215"/>
      <c r="N339" s="241"/>
      <c r="O339" s="241"/>
      <c r="P339" s="241"/>
      <c r="Q339" s="241"/>
      <c r="R339" s="241"/>
      <c r="S339" s="241"/>
      <c r="T339" s="241"/>
      <c r="U339" s="212"/>
      <c r="AC339"/>
      <c r="AD339"/>
      <c r="AE339" s="143"/>
    </row>
    <row r="340" spans="1:31" s="139" customFormat="1" ht="12.75" customHeight="1">
      <c r="A340" s="220"/>
      <c r="B340" s="227" t="s">
        <v>407</v>
      </c>
      <c r="C340" s="227"/>
      <c r="D340" s="241">
        <v>2008</v>
      </c>
      <c r="E340" s="242">
        <v>32900</v>
      </c>
      <c r="F340" s="241" t="s">
        <v>317</v>
      </c>
      <c r="G340" s="214"/>
      <c r="H340" s="214"/>
      <c r="I340" s="214"/>
      <c r="J340" s="214"/>
      <c r="K340" s="214"/>
      <c r="L340" s="214"/>
      <c r="M340" s="215"/>
      <c r="N340" s="241"/>
      <c r="O340" s="241"/>
      <c r="P340" s="241"/>
      <c r="Q340" s="241"/>
      <c r="R340" s="241"/>
      <c r="S340" s="241"/>
      <c r="T340" s="241"/>
      <c r="U340" s="212"/>
      <c r="AC340"/>
      <c r="AD340"/>
      <c r="AE340" s="143"/>
    </row>
    <row r="341" spans="1:31" s="139" customFormat="1" ht="12.75" customHeight="1">
      <c r="A341" s="220"/>
      <c r="B341" s="243" t="s">
        <v>408</v>
      </c>
      <c r="C341" s="243"/>
      <c r="D341" s="244">
        <v>2008</v>
      </c>
      <c r="E341" s="245">
        <v>37530</v>
      </c>
      <c r="F341" s="244" t="s">
        <v>399</v>
      </c>
      <c r="G341" s="247"/>
      <c r="H341" s="247"/>
      <c r="I341" s="247"/>
      <c r="J341" s="215"/>
      <c r="K341" s="215"/>
      <c r="L341" s="215"/>
      <c r="M341" s="215"/>
      <c r="N341" s="215"/>
      <c r="O341" s="215"/>
      <c r="P341" s="215"/>
      <c r="Q341" s="215"/>
      <c r="R341" s="215"/>
      <c r="S341" s="215"/>
      <c r="T341" s="215"/>
      <c r="U341" s="212"/>
      <c r="AC341"/>
      <c r="AD341"/>
      <c r="AE341" s="143"/>
    </row>
    <row r="342" spans="1:31" s="139" customFormat="1" ht="12.75" customHeight="1">
      <c r="A342" s="220"/>
      <c r="B342" s="227" t="s">
        <v>342</v>
      </c>
      <c r="C342" s="227"/>
      <c r="D342" s="241">
        <v>2008</v>
      </c>
      <c r="E342" s="242">
        <v>32900</v>
      </c>
      <c r="F342" s="241" t="s">
        <v>317</v>
      </c>
      <c r="G342" s="215"/>
      <c r="H342" s="215"/>
      <c r="I342" s="215"/>
      <c r="J342" s="215"/>
      <c r="K342" s="215"/>
      <c r="L342" s="215"/>
      <c r="M342" s="215"/>
      <c r="N342" s="215"/>
      <c r="O342" s="215"/>
      <c r="P342" s="215"/>
      <c r="Q342" s="215"/>
      <c r="R342" s="215"/>
      <c r="S342" s="215"/>
      <c r="T342" s="215"/>
      <c r="U342" s="212"/>
      <c r="AC342"/>
      <c r="AD342"/>
      <c r="AE342" s="143"/>
    </row>
    <row r="343" spans="1:31" s="139" customFormat="1" ht="12.75" customHeight="1">
      <c r="A343" s="220"/>
      <c r="B343" s="243" t="s">
        <v>409</v>
      </c>
      <c r="C343" s="243"/>
      <c r="D343" s="244">
        <v>2008</v>
      </c>
      <c r="E343" s="245">
        <v>36240</v>
      </c>
      <c r="F343" s="244" t="s">
        <v>399</v>
      </c>
      <c r="G343" s="247"/>
      <c r="H343" s="247"/>
      <c r="I343" s="247"/>
      <c r="J343" s="215"/>
      <c r="K343" s="215"/>
      <c r="L343" s="215"/>
      <c r="M343" s="215"/>
      <c r="N343" s="215"/>
      <c r="O343" s="215"/>
      <c r="P343" s="215"/>
      <c r="Q343" s="215"/>
      <c r="R343" s="215"/>
      <c r="S343" s="215"/>
      <c r="T343" s="215"/>
      <c r="U343" s="212"/>
      <c r="AC343"/>
      <c r="AD343"/>
      <c r="AE343" s="143"/>
    </row>
    <row r="344" spans="1:31" s="139" customFormat="1" ht="12.75" customHeight="1">
      <c r="A344" s="220"/>
      <c r="B344" s="227" t="s">
        <v>186</v>
      </c>
      <c r="C344" s="227"/>
      <c r="D344" s="241">
        <v>2008</v>
      </c>
      <c r="E344" s="242">
        <v>44900</v>
      </c>
      <c r="F344" s="241" t="s">
        <v>317</v>
      </c>
      <c r="G344" s="215"/>
      <c r="H344" s="215"/>
      <c r="I344" s="215"/>
      <c r="J344" s="215"/>
      <c r="K344" s="215"/>
      <c r="L344" s="215"/>
      <c r="M344" s="215"/>
      <c r="N344" s="215"/>
      <c r="O344" s="215"/>
      <c r="P344" s="215"/>
      <c r="Q344" s="215"/>
      <c r="R344" s="215"/>
      <c r="S344" s="215"/>
      <c r="T344" s="215"/>
      <c r="U344" s="212"/>
      <c r="AC344"/>
      <c r="AD344"/>
      <c r="AE344" s="143"/>
    </row>
    <row r="345" spans="1:31" s="139" customFormat="1" ht="12.75" customHeight="1">
      <c r="A345" s="220"/>
      <c r="B345" s="227" t="s">
        <v>343</v>
      </c>
      <c r="C345" s="227"/>
      <c r="D345" s="241">
        <v>2008</v>
      </c>
      <c r="E345" s="242">
        <v>43000</v>
      </c>
      <c r="F345" s="241" t="s">
        <v>317</v>
      </c>
      <c r="G345" s="215"/>
      <c r="H345" s="215"/>
      <c r="I345" s="215"/>
      <c r="J345" s="215"/>
      <c r="K345" s="215"/>
      <c r="L345" s="215"/>
      <c r="M345" s="215"/>
      <c r="N345" s="215"/>
      <c r="O345" s="215"/>
      <c r="P345" s="215"/>
      <c r="Q345" s="215"/>
      <c r="R345" s="215"/>
      <c r="S345" s="215"/>
      <c r="T345" s="215"/>
      <c r="U345" s="212"/>
      <c r="AC345"/>
      <c r="AD345"/>
      <c r="AE345" s="143"/>
    </row>
    <row r="346" spans="1:31" s="139" customFormat="1" ht="12.75" customHeight="1">
      <c r="A346" s="220"/>
      <c r="B346" s="243" t="s">
        <v>410</v>
      </c>
      <c r="C346" s="243"/>
      <c r="D346" s="244">
        <v>2008</v>
      </c>
      <c r="E346" s="245">
        <v>30830</v>
      </c>
      <c r="F346" s="244" t="s">
        <v>399</v>
      </c>
      <c r="G346" s="247"/>
      <c r="H346" s="247"/>
      <c r="I346" s="247"/>
      <c r="J346" s="215"/>
      <c r="K346" s="215"/>
      <c r="L346" s="215"/>
      <c r="M346" s="215"/>
      <c r="N346" s="215"/>
      <c r="O346" s="215"/>
      <c r="P346" s="215"/>
      <c r="Q346" s="215"/>
      <c r="R346" s="215"/>
      <c r="S346" s="215"/>
      <c r="T346" s="215"/>
      <c r="U346" s="212"/>
      <c r="AC346"/>
      <c r="AD346"/>
      <c r="AE346" s="143"/>
    </row>
    <row r="347" spans="1:31" s="139" customFormat="1" ht="12.75" customHeight="1">
      <c r="A347" s="220"/>
      <c r="B347" s="227" t="s">
        <v>196</v>
      </c>
      <c r="C347" s="227"/>
      <c r="D347" s="241">
        <v>2007</v>
      </c>
      <c r="E347" s="242">
        <v>41900</v>
      </c>
      <c r="F347" s="241" t="s">
        <v>317</v>
      </c>
      <c r="G347" s="215"/>
      <c r="H347" s="215"/>
      <c r="I347" s="215"/>
      <c r="J347" s="215"/>
      <c r="K347" s="215"/>
      <c r="L347" s="215"/>
      <c r="M347" s="215"/>
      <c r="N347" s="215"/>
      <c r="O347" s="215"/>
      <c r="P347" s="215"/>
      <c r="Q347" s="215"/>
      <c r="R347" s="215"/>
      <c r="S347" s="215"/>
      <c r="T347" s="215"/>
      <c r="U347" s="212"/>
      <c r="AC347"/>
      <c r="AD347"/>
      <c r="AE347" s="143"/>
    </row>
    <row r="348" spans="1:31" s="139" customFormat="1" ht="12.75" customHeight="1">
      <c r="A348" s="220"/>
      <c r="B348" s="243" t="s">
        <v>411</v>
      </c>
      <c r="C348" s="243"/>
      <c r="D348" s="244">
        <v>2007</v>
      </c>
      <c r="E348" s="245">
        <v>30790</v>
      </c>
      <c r="F348" s="244" t="s">
        <v>399</v>
      </c>
      <c r="G348" s="247"/>
      <c r="H348" s="247"/>
      <c r="I348" s="247"/>
      <c r="J348" s="215"/>
      <c r="K348" s="215"/>
      <c r="L348" s="215"/>
      <c r="M348" s="215"/>
      <c r="N348" s="215"/>
      <c r="O348" s="215"/>
      <c r="P348" s="215"/>
      <c r="Q348" s="215"/>
      <c r="R348" s="215"/>
      <c r="S348" s="215"/>
      <c r="T348" s="215"/>
      <c r="U348" s="212"/>
      <c r="AC348"/>
      <c r="AD348"/>
      <c r="AE348" s="143"/>
    </row>
    <row r="349" spans="1:31" s="139" customFormat="1" ht="12.75" customHeight="1">
      <c r="A349" s="220"/>
      <c r="B349" s="227" t="s">
        <v>206</v>
      </c>
      <c r="C349" s="227"/>
      <c r="D349" s="241">
        <v>2008</v>
      </c>
      <c r="E349" s="242">
        <v>141100</v>
      </c>
      <c r="F349" s="241" t="s">
        <v>317</v>
      </c>
      <c r="G349" s="215"/>
      <c r="H349" s="215"/>
      <c r="I349" s="215"/>
      <c r="J349" s="215"/>
      <c r="K349" s="215"/>
      <c r="L349" s="215"/>
      <c r="M349" s="215"/>
      <c r="N349" s="215"/>
      <c r="O349" s="215"/>
      <c r="P349" s="215"/>
      <c r="Q349" s="215"/>
      <c r="R349" s="215"/>
      <c r="S349" s="215"/>
      <c r="T349" s="215"/>
      <c r="U349" s="212"/>
      <c r="AC349"/>
      <c r="AD349"/>
      <c r="AE349" s="143"/>
    </row>
    <row r="350" spans="1:31" s="139" customFormat="1" ht="12.75" customHeight="1">
      <c r="A350" s="220"/>
      <c r="B350" s="243" t="s">
        <v>412</v>
      </c>
      <c r="C350" s="243"/>
      <c r="D350" s="244">
        <v>2008</v>
      </c>
      <c r="E350" s="245">
        <v>39210</v>
      </c>
      <c r="F350" s="244" t="s">
        <v>399</v>
      </c>
      <c r="G350" s="247"/>
      <c r="H350" s="247"/>
      <c r="I350" s="247"/>
      <c r="J350" s="215"/>
      <c r="K350" s="215"/>
      <c r="L350" s="215"/>
      <c r="M350" s="215"/>
      <c r="N350" s="215"/>
      <c r="O350" s="215"/>
      <c r="P350" s="215"/>
      <c r="Q350" s="215"/>
      <c r="R350" s="215"/>
      <c r="S350" s="215"/>
      <c r="T350" s="215"/>
      <c r="U350" s="212"/>
      <c r="AC350"/>
      <c r="AD350"/>
      <c r="AE350" s="143"/>
    </row>
    <row r="351" spans="1:31" s="139" customFormat="1" ht="12.75" customHeight="1">
      <c r="A351" s="220"/>
      <c r="B351" s="227" t="s">
        <v>208</v>
      </c>
      <c r="C351" s="227"/>
      <c r="D351" s="241">
        <v>2006</v>
      </c>
      <c r="E351" s="242">
        <v>30000</v>
      </c>
      <c r="F351" s="241" t="s">
        <v>317</v>
      </c>
      <c r="G351" s="215"/>
      <c r="H351" s="215"/>
      <c r="I351" s="215"/>
      <c r="J351" s="215"/>
      <c r="K351" s="215"/>
      <c r="L351" s="215"/>
      <c r="M351" s="215"/>
      <c r="N351" s="215"/>
      <c r="O351" s="215"/>
      <c r="P351" s="215"/>
      <c r="Q351" s="215"/>
      <c r="R351" s="215"/>
      <c r="S351" s="215"/>
      <c r="T351" s="215"/>
      <c r="U351" s="212"/>
      <c r="AC351"/>
      <c r="AD351"/>
      <c r="AE351" s="143"/>
    </row>
    <row r="352" spans="1:31" s="139" customFormat="1" ht="12.75" customHeight="1">
      <c r="A352" s="220"/>
      <c r="B352" s="243" t="s">
        <v>413</v>
      </c>
      <c r="C352" s="243"/>
      <c r="D352" s="244">
        <v>2008</v>
      </c>
      <c r="E352" s="245">
        <v>31200</v>
      </c>
      <c r="F352" s="244" t="s">
        <v>399</v>
      </c>
      <c r="G352" s="247"/>
      <c r="H352" s="247"/>
      <c r="I352" s="247"/>
      <c r="J352" s="215"/>
      <c r="K352" s="215"/>
      <c r="L352" s="215"/>
      <c r="M352" s="215"/>
      <c r="N352" s="215"/>
      <c r="O352" s="215"/>
      <c r="P352" s="215"/>
      <c r="Q352" s="215"/>
      <c r="R352" s="215"/>
      <c r="S352" s="215"/>
      <c r="T352" s="215"/>
      <c r="U352" s="212"/>
      <c r="AC352"/>
      <c r="AD352"/>
      <c r="AE352" s="143"/>
    </row>
    <row r="353" spans="1:31" s="139" customFormat="1" ht="12.75" customHeight="1">
      <c r="A353" s="220"/>
      <c r="B353" s="227" t="s">
        <v>346</v>
      </c>
      <c r="C353" s="227"/>
      <c r="D353" s="241">
        <v>2008</v>
      </c>
      <c r="E353" s="242">
        <v>12200</v>
      </c>
      <c r="F353" s="241" t="s">
        <v>317</v>
      </c>
      <c r="G353" s="248"/>
      <c r="H353" s="248"/>
      <c r="I353" s="241"/>
      <c r="J353" s="242"/>
      <c r="K353" s="241"/>
      <c r="L353" s="246"/>
      <c r="M353" s="215"/>
      <c r="N353" s="215"/>
      <c r="O353" s="215"/>
      <c r="P353" s="215"/>
      <c r="Q353" s="215"/>
      <c r="R353" s="215"/>
      <c r="S353" s="215"/>
      <c r="T353" s="215"/>
      <c r="U353" s="212"/>
      <c r="AC353"/>
      <c r="AD353"/>
      <c r="AE353" s="143"/>
    </row>
    <row r="354" spans="1:31" s="139" customFormat="1" ht="12.75" customHeight="1">
      <c r="A354" s="220"/>
      <c r="B354" s="227" t="s">
        <v>347</v>
      </c>
      <c r="C354" s="227"/>
      <c r="D354" s="241">
        <v>2004</v>
      </c>
      <c r="E354" s="242">
        <v>21800</v>
      </c>
      <c r="F354" s="241" t="s">
        <v>317</v>
      </c>
      <c r="G354" s="227"/>
      <c r="H354" s="227"/>
      <c r="I354" s="227"/>
      <c r="J354" s="242"/>
      <c r="K354" s="241"/>
      <c r="L354" s="246"/>
      <c r="M354" s="215"/>
      <c r="N354" s="215"/>
      <c r="O354" s="215"/>
      <c r="P354" s="215"/>
      <c r="Q354" s="215"/>
      <c r="R354" s="215"/>
      <c r="S354" s="215"/>
      <c r="T354" s="215"/>
      <c r="U354" s="212"/>
      <c r="AC354"/>
      <c r="AD354"/>
      <c r="AE354" s="143"/>
    </row>
    <row r="355" spans="1:31" s="139" customFormat="1" ht="12.75" customHeight="1">
      <c r="A355" s="220"/>
      <c r="B355" s="227" t="s">
        <v>216</v>
      </c>
      <c r="C355" s="227"/>
      <c r="D355" s="241">
        <v>2010</v>
      </c>
      <c r="E355" s="242">
        <v>28700</v>
      </c>
      <c r="F355" s="241" t="s">
        <v>317</v>
      </c>
      <c r="G355" s="227" t="s">
        <v>402</v>
      </c>
      <c r="H355" s="227"/>
      <c r="I355" s="227"/>
      <c r="J355" s="242"/>
      <c r="K355" s="241"/>
      <c r="L355" s="246"/>
      <c r="M355" s="215"/>
      <c r="N355" s="215"/>
      <c r="O355" s="215"/>
      <c r="P355" s="215"/>
      <c r="Q355" s="215"/>
      <c r="R355" s="215"/>
      <c r="S355" s="215"/>
      <c r="T355" s="215"/>
      <c r="U355" s="212"/>
      <c r="AC355"/>
      <c r="AD355"/>
      <c r="AE355" s="143"/>
    </row>
    <row r="356" spans="1:31" s="139" customFormat="1" ht="12.75" customHeight="1">
      <c r="A356" s="220"/>
      <c r="B356" s="227" t="s">
        <v>348</v>
      </c>
      <c r="C356" s="227"/>
      <c r="D356" s="241">
        <v>2004</v>
      </c>
      <c r="E356" s="242">
        <v>38500</v>
      </c>
      <c r="F356" s="241" t="s">
        <v>317</v>
      </c>
      <c r="G356" s="227"/>
      <c r="H356" s="227"/>
      <c r="I356" s="227"/>
      <c r="J356" s="242"/>
      <c r="K356" s="241"/>
      <c r="L356" s="246"/>
      <c r="M356" s="215"/>
      <c r="N356" s="215"/>
      <c r="O356" s="215"/>
      <c r="P356" s="215"/>
      <c r="Q356" s="215"/>
      <c r="R356" s="215"/>
      <c r="S356" s="215"/>
      <c r="T356" s="215"/>
      <c r="U356" s="212"/>
      <c r="AC356"/>
      <c r="AD356"/>
      <c r="AE356" s="143"/>
    </row>
    <row r="357" spans="1:31" s="139" customFormat="1" ht="12.75" customHeight="1">
      <c r="A357" s="220"/>
      <c r="B357" s="227" t="s">
        <v>349</v>
      </c>
      <c r="C357" s="227"/>
      <c r="D357" s="241">
        <v>2004</v>
      </c>
      <c r="E357" s="242">
        <v>43800</v>
      </c>
      <c r="F357" s="241" t="s">
        <v>317</v>
      </c>
      <c r="G357" s="227"/>
      <c r="H357" s="227"/>
      <c r="I357" s="227"/>
      <c r="J357" s="242"/>
      <c r="K357" s="241"/>
      <c r="L357" s="246"/>
      <c r="M357" s="215"/>
      <c r="N357" s="215"/>
      <c r="O357" s="215"/>
      <c r="P357" s="215"/>
      <c r="Q357" s="215"/>
      <c r="R357" s="215"/>
      <c r="S357" s="215"/>
      <c r="T357" s="215"/>
      <c r="U357" s="212"/>
      <c r="AC357"/>
      <c r="AD357"/>
      <c r="AE357" s="143"/>
    </row>
    <row r="358" spans="1:31" s="139" customFormat="1" ht="12.75" customHeight="1">
      <c r="A358" s="220"/>
      <c r="B358" s="227" t="s">
        <v>220</v>
      </c>
      <c r="C358" s="227"/>
      <c r="D358" s="241">
        <v>2010</v>
      </c>
      <c r="E358" s="242">
        <v>9900</v>
      </c>
      <c r="F358" s="241" t="s">
        <v>317</v>
      </c>
      <c r="G358" s="227" t="s">
        <v>402</v>
      </c>
      <c r="H358" s="227"/>
      <c r="I358" s="227"/>
      <c r="J358" s="242"/>
      <c r="K358" s="241"/>
      <c r="L358" s="246"/>
      <c r="M358" s="215"/>
      <c r="N358" s="215"/>
      <c r="O358" s="215"/>
      <c r="P358" s="215"/>
      <c r="Q358" s="215"/>
      <c r="R358" s="215"/>
      <c r="S358" s="215"/>
      <c r="T358" s="215"/>
      <c r="U358" s="212"/>
      <c r="AC358"/>
      <c r="AD358"/>
      <c r="AE358" s="143"/>
    </row>
    <row r="359" spans="1:31" s="139" customFormat="1" ht="12.75" customHeight="1">
      <c r="A359" s="220"/>
      <c r="B359" s="227" t="s">
        <v>225</v>
      </c>
      <c r="C359" s="227"/>
      <c r="D359" s="241">
        <v>2010</v>
      </c>
      <c r="E359" s="242">
        <v>1200</v>
      </c>
      <c r="F359" s="241" t="s">
        <v>317</v>
      </c>
      <c r="G359" s="227" t="s">
        <v>402</v>
      </c>
      <c r="H359" s="227"/>
      <c r="I359" s="227"/>
      <c r="J359" s="242"/>
      <c r="K359" s="241"/>
      <c r="L359" s="246"/>
      <c r="M359" s="215"/>
      <c r="N359" s="215"/>
      <c r="O359" s="215"/>
      <c r="P359" s="215"/>
      <c r="Q359" s="215"/>
      <c r="R359" s="215"/>
      <c r="S359" s="215"/>
      <c r="T359" s="215"/>
      <c r="U359" s="212"/>
      <c r="AC359"/>
      <c r="AD359"/>
      <c r="AE359" s="143"/>
    </row>
    <row r="360" spans="1:31" s="139" customFormat="1" ht="12.75" customHeight="1">
      <c r="A360" s="220"/>
      <c r="B360" s="227" t="s">
        <v>350</v>
      </c>
      <c r="C360" s="227"/>
      <c r="D360" s="241">
        <v>2002</v>
      </c>
      <c r="E360" s="242">
        <v>3400</v>
      </c>
      <c r="F360" s="241" t="s">
        <v>317</v>
      </c>
      <c r="G360" s="227"/>
      <c r="H360" s="227"/>
      <c r="I360" s="227"/>
      <c r="J360" s="242"/>
      <c r="K360" s="241"/>
      <c r="L360" s="246"/>
      <c r="M360" s="215"/>
      <c r="N360" s="215"/>
      <c r="O360" s="215"/>
      <c r="P360" s="215"/>
      <c r="Q360" s="215"/>
      <c r="R360" s="215"/>
      <c r="S360" s="215"/>
      <c r="T360" s="215"/>
      <c r="U360" s="212"/>
      <c r="AC360"/>
      <c r="AD360"/>
      <c r="AE360" s="143"/>
    </row>
    <row r="361" spans="1:31" s="139" customFormat="1" ht="12.75" customHeight="1">
      <c r="A361" s="220"/>
      <c r="B361" s="227" t="s">
        <v>351</v>
      </c>
      <c r="C361" s="227"/>
      <c r="D361" s="241">
        <v>2010</v>
      </c>
      <c r="E361" s="242">
        <v>16300</v>
      </c>
      <c r="F361" s="241" t="s">
        <v>317</v>
      </c>
      <c r="G361" s="227" t="s">
        <v>402</v>
      </c>
      <c r="H361" s="227"/>
      <c r="I361" s="227"/>
      <c r="J361" s="242"/>
      <c r="K361" s="241"/>
      <c r="L361" s="246"/>
      <c r="M361" s="215"/>
      <c r="N361" s="215"/>
      <c r="O361" s="215"/>
      <c r="P361" s="215"/>
      <c r="Q361" s="215"/>
      <c r="R361" s="215"/>
      <c r="S361" s="215"/>
      <c r="T361" s="215"/>
      <c r="U361" s="212"/>
      <c r="AC361"/>
      <c r="AD361"/>
      <c r="AE361" s="143"/>
    </row>
    <row r="362" spans="1:31" s="139" customFormat="1" ht="12.75" customHeight="1">
      <c r="A362" s="220"/>
      <c r="B362" s="227" t="s">
        <v>352</v>
      </c>
      <c r="C362" s="227"/>
      <c r="D362" s="241">
        <v>2002</v>
      </c>
      <c r="E362" s="242">
        <v>11500</v>
      </c>
      <c r="F362" s="241" t="s">
        <v>317</v>
      </c>
      <c r="G362" s="227"/>
      <c r="H362" s="227"/>
      <c r="I362" s="241"/>
      <c r="J362" s="242"/>
      <c r="K362" s="241"/>
      <c r="L362" s="246"/>
      <c r="M362" s="215"/>
      <c r="N362" s="215"/>
      <c r="O362" s="215"/>
      <c r="P362" s="215"/>
      <c r="Q362" s="215"/>
      <c r="R362" s="215"/>
      <c r="S362" s="215"/>
      <c r="T362" s="215"/>
      <c r="U362" s="212"/>
      <c r="AC362"/>
      <c r="AD362"/>
      <c r="AE362" s="143"/>
    </row>
    <row r="363" spans="1:31" s="139" customFormat="1" ht="12.75" customHeight="1">
      <c r="A363" s="220"/>
      <c r="B363" s="227" t="s">
        <v>353</v>
      </c>
      <c r="C363" s="227"/>
      <c r="D363" s="241">
        <v>2004</v>
      </c>
      <c r="E363" s="242">
        <v>14500</v>
      </c>
      <c r="F363" s="241" t="s">
        <v>317</v>
      </c>
      <c r="G363" s="227"/>
      <c r="H363" s="227"/>
      <c r="I363" s="241"/>
      <c r="J363" s="242"/>
      <c r="K363" s="241"/>
      <c r="L363" s="246"/>
      <c r="M363" s="215"/>
      <c r="N363" s="215"/>
      <c r="O363" s="215"/>
      <c r="P363" s="215"/>
      <c r="Q363" s="215"/>
      <c r="R363" s="215"/>
      <c r="S363" s="215"/>
      <c r="T363" s="215"/>
      <c r="U363" s="212"/>
      <c r="AC363"/>
      <c r="AD363"/>
      <c r="AE363" s="143"/>
    </row>
    <row r="364" spans="1:31" s="139" customFormat="1" ht="12.75" customHeight="1">
      <c r="A364" s="220"/>
      <c r="B364" s="227" t="s">
        <v>414</v>
      </c>
      <c r="C364" s="227"/>
      <c r="D364" s="241">
        <v>2002</v>
      </c>
      <c r="E364" s="242">
        <v>5710</v>
      </c>
      <c r="F364" s="241" t="s">
        <v>399</v>
      </c>
      <c r="G364" s="227"/>
      <c r="H364" s="227"/>
      <c r="I364" s="241"/>
      <c r="J364" s="242"/>
      <c r="K364" s="241"/>
      <c r="L364" s="246"/>
      <c r="M364" s="215"/>
      <c r="N364" s="215"/>
      <c r="O364" s="215"/>
      <c r="P364" s="215"/>
      <c r="Q364" s="215"/>
      <c r="R364" s="215"/>
      <c r="S364" s="215"/>
      <c r="T364" s="215"/>
      <c r="U364" s="212"/>
      <c r="AC364"/>
      <c r="AD364"/>
      <c r="AE364" s="143"/>
    </row>
    <row r="365" spans="1:31" s="139" customFormat="1" ht="12.75" customHeight="1">
      <c r="A365" s="220"/>
      <c r="B365" s="227" t="s">
        <v>414</v>
      </c>
      <c r="C365" s="227"/>
      <c r="D365" s="241">
        <v>2004</v>
      </c>
      <c r="E365" s="242">
        <v>6380</v>
      </c>
      <c r="F365" s="241" t="s">
        <v>399</v>
      </c>
      <c r="G365" s="227"/>
      <c r="H365" s="227"/>
      <c r="I365" s="241"/>
      <c r="J365" s="242"/>
      <c r="K365" s="241"/>
      <c r="L365" s="246"/>
      <c r="M365" s="215"/>
      <c r="N365" s="215"/>
      <c r="O365" s="215"/>
      <c r="P365" s="215"/>
      <c r="Q365" s="215"/>
      <c r="R365" s="215"/>
      <c r="S365" s="215"/>
      <c r="T365" s="215"/>
      <c r="U365" s="212"/>
      <c r="AC365"/>
      <c r="AD365"/>
      <c r="AE365" s="143"/>
    </row>
    <row r="366" spans="1:31" s="139" customFormat="1" ht="12.75" customHeight="1">
      <c r="A366" s="220"/>
      <c r="B366" s="227" t="s">
        <v>414</v>
      </c>
      <c r="C366" s="227"/>
      <c r="D366" s="241">
        <v>2008</v>
      </c>
      <c r="E366" s="242">
        <v>7370</v>
      </c>
      <c r="F366" s="241" t="s">
        <v>399</v>
      </c>
      <c r="G366" s="227"/>
      <c r="H366" s="227"/>
      <c r="I366" s="241"/>
      <c r="J366" s="242"/>
      <c r="K366" s="241"/>
      <c r="L366" s="246"/>
      <c r="M366" s="215"/>
      <c r="N366" s="215"/>
      <c r="O366" s="215"/>
      <c r="P366" s="215"/>
      <c r="Q366" s="215"/>
      <c r="R366" s="215"/>
      <c r="S366" s="215"/>
      <c r="T366" s="215"/>
      <c r="U366" s="212"/>
      <c r="AC366"/>
      <c r="AD366"/>
      <c r="AE366" s="143"/>
    </row>
    <row r="367" spans="1:31" s="139" customFormat="1" ht="12.75" customHeight="1">
      <c r="A367" s="220"/>
      <c r="B367" s="243" t="s">
        <v>414</v>
      </c>
      <c r="C367" s="243"/>
      <c r="D367" s="244">
        <v>2010</v>
      </c>
      <c r="E367" s="245">
        <v>8300</v>
      </c>
      <c r="F367" s="244" t="s">
        <v>317</v>
      </c>
      <c r="G367" s="247" t="s">
        <v>402</v>
      </c>
      <c r="H367" s="247"/>
      <c r="I367" s="247"/>
      <c r="J367" s="214"/>
      <c r="K367" s="214"/>
      <c r="L367" s="249"/>
      <c r="M367" s="215"/>
      <c r="N367" s="215"/>
      <c r="O367" s="215"/>
      <c r="P367" s="215"/>
      <c r="Q367" s="215"/>
      <c r="R367" s="215"/>
      <c r="S367" s="215"/>
      <c r="T367" s="215"/>
      <c r="U367" s="212"/>
      <c r="AC367"/>
      <c r="AD367"/>
      <c r="AE367" s="143"/>
    </row>
    <row r="368" spans="1:31" s="139" customFormat="1" ht="12.75" customHeight="1">
      <c r="A368" s="220"/>
      <c r="B368" s="227" t="s">
        <v>354</v>
      </c>
      <c r="C368" s="227"/>
      <c r="D368" s="241">
        <v>2002</v>
      </c>
      <c r="E368" s="242">
        <v>35400</v>
      </c>
      <c r="F368" s="241" t="s">
        <v>317</v>
      </c>
      <c r="G368" s="215"/>
      <c r="H368" s="215"/>
      <c r="I368" s="215"/>
      <c r="J368" s="215"/>
      <c r="K368" s="215"/>
      <c r="L368" s="215"/>
      <c r="M368" s="215"/>
      <c r="N368" s="215"/>
      <c r="O368" s="215"/>
      <c r="P368" s="215"/>
      <c r="Q368" s="215"/>
      <c r="R368" s="215"/>
      <c r="S368" s="215"/>
      <c r="T368" s="215"/>
      <c r="U368" s="212"/>
      <c r="AC368"/>
      <c r="AD368"/>
      <c r="AE368" s="143"/>
    </row>
    <row r="369" spans="1:31" s="139" customFormat="1" ht="12.75" customHeight="1">
      <c r="A369" s="220"/>
      <c r="B369" s="243" t="s">
        <v>415</v>
      </c>
      <c r="C369" s="243"/>
      <c r="D369" s="244">
        <v>2002</v>
      </c>
      <c r="E369" s="245">
        <v>7330</v>
      </c>
      <c r="F369" s="244" t="s">
        <v>399</v>
      </c>
      <c r="G369" s="247"/>
      <c r="H369" s="247"/>
      <c r="I369" s="247"/>
      <c r="J369" s="215"/>
      <c r="K369" s="215"/>
      <c r="L369" s="215"/>
      <c r="M369" s="215"/>
      <c r="N369" s="215"/>
      <c r="O369" s="215"/>
      <c r="P369" s="215"/>
      <c r="Q369" s="215"/>
      <c r="R369" s="215"/>
      <c r="S369" s="215"/>
      <c r="T369" s="215"/>
      <c r="U369" s="212"/>
      <c r="AC369"/>
      <c r="AD369"/>
      <c r="AE369" s="143"/>
    </row>
    <row r="370" spans="1:31" s="139" customFormat="1" ht="12.75" customHeight="1">
      <c r="A370" s="220"/>
      <c r="B370" s="227" t="s">
        <v>355</v>
      </c>
      <c r="C370" s="227"/>
      <c r="D370" s="241">
        <v>2004</v>
      </c>
      <c r="E370" s="242">
        <v>69900</v>
      </c>
      <c r="F370" s="241" t="s">
        <v>317</v>
      </c>
      <c r="G370" s="215"/>
      <c r="H370" s="215"/>
      <c r="I370" s="215"/>
      <c r="J370" s="215"/>
      <c r="K370" s="215"/>
      <c r="L370" s="215"/>
      <c r="M370" s="215"/>
      <c r="N370" s="215"/>
      <c r="O370" s="215"/>
      <c r="P370" s="215"/>
      <c r="Q370" s="215"/>
      <c r="R370" s="215"/>
      <c r="S370" s="215"/>
      <c r="T370" s="215"/>
      <c r="U370" s="212"/>
      <c r="AC370"/>
      <c r="AD370"/>
      <c r="AE370" s="143"/>
    </row>
    <row r="371" spans="1:31" s="139" customFormat="1" ht="12.75" customHeight="1">
      <c r="A371" s="220"/>
      <c r="B371" s="243" t="s">
        <v>409</v>
      </c>
      <c r="C371" s="243"/>
      <c r="D371" s="244">
        <v>2004</v>
      </c>
      <c r="E371" s="245">
        <v>32160</v>
      </c>
      <c r="F371" s="244" t="s">
        <v>399</v>
      </c>
      <c r="G371" s="215"/>
      <c r="H371" s="215"/>
      <c r="I371" s="215"/>
      <c r="J371" s="215"/>
      <c r="K371" s="215"/>
      <c r="L371" s="215"/>
      <c r="M371" s="215"/>
      <c r="N371" s="215"/>
      <c r="O371" s="215"/>
      <c r="P371" s="215"/>
      <c r="Q371" s="215"/>
      <c r="R371" s="215"/>
      <c r="S371" s="215"/>
      <c r="T371" s="215"/>
      <c r="U371" s="212"/>
      <c r="AC371"/>
      <c r="AD371"/>
      <c r="AE371" s="143"/>
    </row>
    <row r="372" spans="1:31" s="139" customFormat="1" ht="12.75" customHeight="1">
      <c r="A372" s="220"/>
      <c r="B372" s="227" t="s">
        <v>357</v>
      </c>
      <c r="C372" s="227"/>
      <c r="D372" s="241">
        <v>2008</v>
      </c>
      <c r="E372" s="242">
        <v>36500</v>
      </c>
      <c r="F372" s="241" t="s">
        <v>317</v>
      </c>
      <c r="G372" s="215"/>
      <c r="H372" s="215"/>
      <c r="I372" s="215"/>
      <c r="J372" s="215"/>
      <c r="K372" s="215"/>
      <c r="L372" s="215"/>
      <c r="M372" s="215"/>
      <c r="N372" s="215"/>
      <c r="O372" s="215"/>
      <c r="P372" s="215"/>
      <c r="Q372" s="215"/>
      <c r="R372" s="215"/>
      <c r="S372" s="215"/>
      <c r="T372" s="215"/>
      <c r="U372" s="212"/>
      <c r="AC372"/>
      <c r="AD372"/>
      <c r="AE372" s="143"/>
    </row>
    <row r="373" spans="1:31" s="139" customFormat="1" ht="12.75" customHeight="1">
      <c r="A373" s="220"/>
      <c r="B373" s="243" t="s">
        <v>408</v>
      </c>
      <c r="C373" s="243"/>
      <c r="D373" s="244">
        <v>2008</v>
      </c>
      <c r="E373" s="245">
        <v>37530</v>
      </c>
      <c r="F373" s="244" t="s">
        <v>399</v>
      </c>
      <c r="G373" s="215"/>
      <c r="H373" s="215"/>
      <c r="I373" s="215"/>
      <c r="J373" s="215"/>
      <c r="K373" s="215"/>
      <c r="L373" s="215"/>
      <c r="M373" s="215"/>
      <c r="N373" s="215"/>
      <c r="O373" s="215"/>
      <c r="P373" s="215"/>
      <c r="Q373" s="215"/>
      <c r="R373" s="215"/>
      <c r="S373" s="215"/>
      <c r="T373" s="215"/>
      <c r="U373" s="212"/>
      <c r="AC373"/>
      <c r="AD373"/>
      <c r="AE373" s="143"/>
    </row>
    <row r="374" spans="1:31" s="139" customFormat="1" ht="12.75" customHeight="1">
      <c r="A374" s="220"/>
      <c r="B374" s="227" t="s">
        <v>359</v>
      </c>
      <c r="C374" s="227"/>
      <c r="D374" s="241">
        <v>2001</v>
      </c>
      <c r="E374" s="242">
        <v>7000</v>
      </c>
      <c r="F374" s="241" t="s">
        <v>317</v>
      </c>
      <c r="G374" s="215"/>
      <c r="H374" s="215"/>
      <c r="I374" s="215"/>
      <c r="J374" s="215"/>
      <c r="K374" s="215"/>
      <c r="L374" s="215"/>
      <c r="M374" s="215"/>
      <c r="N374" s="215"/>
      <c r="O374" s="215"/>
      <c r="P374" s="215"/>
      <c r="Q374" s="215"/>
      <c r="R374" s="215"/>
      <c r="S374" s="215"/>
      <c r="T374" s="215"/>
      <c r="U374" s="212"/>
      <c r="AC374"/>
      <c r="AD374"/>
      <c r="AE374" s="143"/>
    </row>
    <row r="375" spans="1:31" s="139" customFormat="1" ht="12.75" customHeight="1">
      <c r="A375" s="220"/>
      <c r="B375" s="243" t="s">
        <v>416</v>
      </c>
      <c r="C375" s="243"/>
      <c r="D375" s="244">
        <v>2001</v>
      </c>
      <c r="E375" s="245">
        <v>27070</v>
      </c>
      <c r="F375" s="244" t="s">
        <v>399</v>
      </c>
      <c r="G375" s="215"/>
      <c r="H375" s="215"/>
      <c r="I375" s="215"/>
      <c r="J375" s="215"/>
      <c r="K375" s="215"/>
      <c r="L375" s="215"/>
      <c r="M375" s="215"/>
      <c r="N375" s="215"/>
      <c r="O375" s="215"/>
      <c r="P375" s="215"/>
      <c r="Q375" s="215"/>
      <c r="R375" s="215"/>
      <c r="S375" s="215"/>
      <c r="T375" s="215"/>
      <c r="U375" s="212"/>
      <c r="AC375"/>
      <c r="AD375"/>
      <c r="AE375" s="143"/>
    </row>
    <row r="376" spans="1:31" s="139" customFormat="1" ht="12.75" customHeight="1">
      <c r="A376" s="213"/>
      <c r="B376" s="227" t="s">
        <v>361</v>
      </c>
      <c r="C376" s="227"/>
      <c r="D376" s="241">
        <v>2003</v>
      </c>
      <c r="E376" s="242">
        <v>15000</v>
      </c>
      <c r="F376" s="241" t="s">
        <v>317</v>
      </c>
      <c r="G376" s="215"/>
      <c r="H376" s="215"/>
      <c r="I376" s="215"/>
      <c r="J376" s="215"/>
      <c r="K376" s="215"/>
      <c r="L376" s="215"/>
      <c r="M376" s="215"/>
      <c r="N376" s="215"/>
      <c r="O376" s="215"/>
      <c r="P376" s="215"/>
      <c r="Q376" s="215"/>
      <c r="R376" s="215"/>
      <c r="S376" s="215"/>
      <c r="T376" s="215"/>
      <c r="U376" s="212"/>
      <c r="AC376"/>
      <c r="AD376"/>
      <c r="AE376" s="143"/>
    </row>
    <row r="377" spans="1:31" s="139" customFormat="1" ht="12.75" customHeight="1">
      <c r="A377" s="213"/>
      <c r="B377" s="243" t="s">
        <v>417</v>
      </c>
      <c r="C377" s="243"/>
      <c r="D377" s="244">
        <v>2001</v>
      </c>
      <c r="E377" s="245">
        <v>1530</v>
      </c>
      <c r="F377" s="244" t="s">
        <v>399</v>
      </c>
      <c r="G377" s="215"/>
      <c r="H377" s="215"/>
      <c r="I377" s="215"/>
      <c r="J377" s="215"/>
      <c r="K377" s="215"/>
      <c r="L377" s="215"/>
      <c r="M377" s="215"/>
      <c r="N377" s="215"/>
      <c r="O377" s="215"/>
      <c r="P377" s="215"/>
      <c r="Q377" s="215"/>
      <c r="R377" s="215"/>
      <c r="S377" s="215"/>
      <c r="T377" s="215"/>
      <c r="U377" s="212"/>
      <c r="AC377"/>
      <c r="AD377"/>
      <c r="AE377" s="143"/>
    </row>
    <row r="378" spans="1:31" s="139" customFormat="1" ht="12.75" customHeight="1">
      <c r="A378" s="213"/>
      <c r="B378" s="227" t="s">
        <v>362</v>
      </c>
      <c r="C378" s="227"/>
      <c r="D378" s="241">
        <v>2005</v>
      </c>
      <c r="E378" s="242">
        <v>15000</v>
      </c>
      <c r="F378" s="241" t="s">
        <v>317</v>
      </c>
      <c r="G378" s="215"/>
      <c r="H378" s="215"/>
      <c r="I378" s="215"/>
      <c r="J378" s="215"/>
      <c r="K378" s="215"/>
      <c r="L378" s="215"/>
      <c r="M378" s="215"/>
      <c r="N378" s="215"/>
      <c r="O378" s="215"/>
      <c r="P378" s="215"/>
      <c r="Q378" s="215"/>
      <c r="R378" s="215"/>
      <c r="S378" s="215"/>
      <c r="T378" s="215"/>
      <c r="U378" s="212"/>
      <c r="AC378"/>
      <c r="AD378"/>
      <c r="AE378" s="143"/>
    </row>
    <row r="379" spans="1:31" s="139" customFormat="1" ht="12.75" customHeight="1">
      <c r="A379" s="213"/>
      <c r="B379" s="227" t="s">
        <v>280</v>
      </c>
      <c r="C379" s="227"/>
      <c r="D379" s="241">
        <v>2008</v>
      </c>
      <c r="E379" s="242">
        <v>2500</v>
      </c>
      <c r="F379" s="241" t="s">
        <v>317</v>
      </c>
      <c r="G379" s="215"/>
      <c r="H379" s="215"/>
      <c r="I379" s="215"/>
      <c r="J379" s="215"/>
      <c r="K379" s="215"/>
      <c r="L379" s="215"/>
      <c r="M379" s="215"/>
      <c r="N379" s="215"/>
      <c r="O379" s="215"/>
      <c r="P379" s="215"/>
      <c r="Q379" s="215"/>
      <c r="R379" s="215"/>
      <c r="S379" s="215"/>
      <c r="T379" s="215"/>
      <c r="U379" s="212"/>
      <c r="AC379"/>
      <c r="AD379"/>
      <c r="AE379" s="143"/>
    </row>
    <row r="380" spans="1:31" s="139" customFormat="1" ht="12.75" customHeight="1">
      <c r="A380" s="213"/>
      <c r="B380" s="227" t="s">
        <v>282</v>
      </c>
      <c r="C380" s="227"/>
      <c r="D380" s="241">
        <v>2005</v>
      </c>
      <c r="E380" s="242">
        <v>5000</v>
      </c>
      <c r="F380" s="241" t="s">
        <v>317</v>
      </c>
      <c r="G380" s="215"/>
      <c r="H380" s="215"/>
      <c r="I380" s="215"/>
      <c r="J380" s="215"/>
      <c r="K380" s="215"/>
      <c r="L380" s="215"/>
      <c r="M380" s="215"/>
      <c r="N380" s="215"/>
      <c r="O380" s="215"/>
      <c r="P380" s="215"/>
      <c r="Q380" s="215"/>
      <c r="R380" s="215"/>
      <c r="S380" s="215"/>
      <c r="T380" s="215"/>
      <c r="U380" s="212"/>
      <c r="AC380"/>
      <c r="AD380"/>
      <c r="AE380" s="143"/>
    </row>
    <row r="381" spans="1:31" s="139" customFormat="1" ht="12.75" customHeight="1">
      <c r="A381" s="213"/>
      <c r="B381" s="227" t="s">
        <v>283</v>
      </c>
      <c r="C381" s="227"/>
      <c r="D381" s="241">
        <v>2000</v>
      </c>
      <c r="E381" s="242">
        <v>12500</v>
      </c>
      <c r="F381" s="241" t="s">
        <v>317</v>
      </c>
      <c r="G381" s="215"/>
      <c r="H381" s="215"/>
      <c r="I381" s="215"/>
      <c r="J381" s="215"/>
      <c r="K381" s="215"/>
      <c r="L381" s="215"/>
      <c r="M381" s="215"/>
      <c r="N381" s="215"/>
      <c r="O381" s="215"/>
      <c r="P381" s="215"/>
      <c r="Q381" s="215"/>
      <c r="R381" s="215"/>
      <c r="S381" s="215"/>
      <c r="T381" s="215"/>
      <c r="U381" s="212"/>
      <c r="AC381"/>
      <c r="AD381"/>
      <c r="AE381" s="143"/>
    </row>
    <row r="382" spans="1:31" s="139" customFormat="1" ht="12.75" customHeight="1">
      <c r="A382" s="213"/>
      <c r="B382" s="227" t="s">
        <v>284</v>
      </c>
      <c r="C382" s="227"/>
      <c r="D382" s="241">
        <v>2008</v>
      </c>
      <c r="E382" s="242">
        <v>8100</v>
      </c>
      <c r="F382" s="241" t="s">
        <v>317</v>
      </c>
      <c r="G382" s="215"/>
      <c r="H382" s="215"/>
      <c r="I382" s="215"/>
      <c r="J382" s="215"/>
      <c r="K382" s="215"/>
      <c r="L382" s="215"/>
      <c r="M382" s="215"/>
      <c r="N382" s="215"/>
      <c r="O382" s="215"/>
      <c r="P382" s="215"/>
      <c r="Q382" s="215"/>
      <c r="R382" s="215"/>
      <c r="S382" s="215"/>
      <c r="T382" s="215"/>
      <c r="U382" s="212"/>
      <c r="AC382"/>
      <c r="AD382"/>
      <c r="AE382" s="143"/>
    </row>
    <row r="383" spans="1:31" s="139" customFormat="1" ht="12.75" customHeight="1">
      <c r="A383" s="213"/>
      <c r="B383" s="227" t="s">
        <v>418</v>
      </c>
      <c r="C383" s="227"/>
      <c r="D383" s="241">
        <v>2000</v>
      </c>
      <c r="E383" s="242">
        <v>2830</v>
      </c>
      <c r="F383" s="241" t="s">
        <v>399</v>
      </c>
      <c r="G383" s="215"/>
      <c r="H383" s="215"/>
      <c r="I383" s="215"/>
      <c r="J383" s="215"/>
      <c r="K383" s="215"/>
      <c r="L383" s="215"/>
      <c r="M383" s="215"/>
      <c r="N383" s="215"/>
      <c r="O383" s="215"/>
      <c r="P383" s="215"/>
      <c r="Q383" s="215"/>
      <c r="R383" s="215"/>
      <c r="S383" s="215"/>
      <c r="T383" s="215"/>
      <c r="U383" s="212"/>
      <c r="AC383"/>
      <c r="AD383"/>
      <c r="AE383" s="143"/>
    </row>
    <row r="384" spans="1:31" s="139" customFormat="1" ht="12.75" customHeight="1">
      <c r="A384" s="213"/>
      <c r="B384" s="227" t="s">
        <v>418</v>
      </c>
      <c r="C384" s="227"/>
      <c r="D384" s="241">
        <v>2005</v>
      </c>
      <c r="E384" s="242">
        <v>3170</v>
      </c>
      <c r="F384" s="241" t="s">
        <v>399</v>
      </c>
      <c r="G384" s="215"/>
      <c r="H384" s="215"/>
      <c r="I384" s="215"/>
      <c r="J384" s="215"/>
      <c r="K384" s="215"/>
      <c r="L384" s="215"/>
      <c r="M384" s="215"/>
      <c r="N384" s="215"/>
      <c r="O384" s="215"/>
      <c r="P384" s="215"/>
      <c r="Q384" s="215"/>
      <c r="R384" s="215"/>
      <c r="S384" s="215"/>
      <c r="T384" s="215"/>
      <c r="U384" s="212"/>
      <c r="AC384"/>
      <c r="AD384"/>
      <c r="AE384" s="143"/>
    </row>
    <row r="385" spans="1:31" s="139" customFormat="1" ht="12.75" customHeight="1">
      <c r="A385" s="213"/>
      <c r="B385" s="243" t="s">
        <v>418</v>
      </c>
      <c r="C385" s="243"/>
      <c r="D385" s="244">
        <v>2008</v>
      </c>
      <c r="E385" s="245">
        <v>3270</v>
      </c>
      <c r="F385" s="244" t="s">
        <v>399</v>
      </c>
      <c r="G385" s="215"/>
      <c r="H385" s="215"/>
      <c r="I385" s="215"/>
      <c r="J385" s="215"/>
      <c r="K385" s="215"/>
      <c r="L385" s="215"/>
      <c r="M385" s="215"/>
      <c r="N385" s="215"/>
      <c r="O385" s="215"/>
      <c r="P385" s="215"/>
      <c r="Q385" s="215"/>
      <c r="R385" s="215"/>
      <c r="S385" s="215"/>
      <c r="T385" s="215"/>
      <c r="U385" s="212"/>
      <c r="AC385"/>
      <c r="AD385"/>
      <c r="AE385" s="143"/>
    </row>
    <row r="386" spans="1:31" s="139" customFormat="1" ht="12.75" customHeight="1">
      <c r="A386" s="213"/>
      <c r="B386" s="227" t="s">
        <v>363</v>
      </c>
      <c r="C386" s="227"/>
      <c r="D386" s="241">
        <v>2007</v>
      </c>
      <c r="E386" s="242">
        <v>8000</v>
      </c>
      <c r="F386" s="241" t="s">
        <v>317</v>
      </c>
      <c r="G386" s="215"/>
      <c r="H386" s="215"/>
      <c r="I386" s="215"/>
      <c r="J386" s="215"/>
      <c r="K386" s="215"/>
      <c r="L386" s="215"/>
      <c r="M386" s="215"/>
      <c r="N386" s="215"/>
      <c r="O386" s="215"/>
      <c r="P386" s="215"/>
      <c r="Q386" s="215"/>
      <c r="R386" s="215"/>
      <c r="S386" s="215"/>
      <c r="T386" s="215"/>
      <c r="U386" s="212"/>
      <c r="AC386"/>
      <c r="AD386"/>
      <c r="AE386" s="143"/>
    </row>
    <row r="387" spans="1:31" s="139" customFormat="1" ht="12.75" customHeight="1">
      <c r="A387" s="213"/>
      <c r="B387" s="227" t="s">
        <v>287</v>
      </c>
      <c r="C387" s="227"/>
      <c r="D387" s="241">
        <v>2005</v>
      </c>
      <c r="E387" s="242">
        <v>9100</v>
      </c>
      <c r="F387" s="241" t="s">
        <v>317</v>
      </c>
      <c r="G387" s="215"/>
      <c r="H387" s="215"/>
      <c r="I387" s="215"/>
      <c r="J387" s="215"/>
      <c r="K387" s="215"/>
      <c r="L387" s="215"/>
      <c r="M387" s="215"/>
      <c r="N387" s="215"/>
      <c r="O387" s="215"/>
      <c r="P387" s="215"/>
      <c r="Q387" s="215"/>
      <c r="R387" s="215"/>
      <c r="S387" s="215"/>
      <c r="T387" s="215"/>
      <c r="U387" s="212"/>
      <c r="AC387"/>
      <c r="AD387"/>
      <c r="AE387" s="143"/>
    </row>
    <row r="388" spans="1:31" s="139" customFormat="1" ht="12.75" customHeight="1">
      <c r="A388" s="213"/>
      <c r="B388" s="227" t="s">
        <v>364</v>
      </c>
      <c r="C388" s="227"/>
      <c r="D388" s="241">
        <v>2004</v>
      </c>
      <c r="E388" s="242">
        <v>18000</v>
      </c>
      <c r="F388" s="241" t="s">
        <v>317</v>
      </c>
      <c r="G388" s="215"/>
      <c r="H388" s="215"/>
      <c r="I388" s="215"/>
      <c r="J388" s="215"/>
      <c r="K388" s="215"/>
      <c r="L388" s="215"/>
      <c r="M388" s="215"/>
      <c r="N388" s="215"/>
      <c r="O388" s="215"/>
      <c r="P388" s="215"/>
      <c r="Q388" s="215"/>
      <c r="R388" s="215"/>
      <c r="S388" s="215"/>
      <c r="T388" s="215"/>
      <c r="U388" s="212"/>
      <c r="AC388"/>
      <c r="AD388"/>
      <c r="AE388" s="143"/>
    </row>
    <row r="389" spans="1:31" s="139" customFormat="1" ht="12.75" customHeight="1">
      <c r="A389" s="213"/>
      <c r="B389" s="227" t="s">
        <v>289</v>
      </c>
      <c r="C389" s="227"/>
      <c r="D389" s="241">
        <v>2003</v>
      </c>
      <c r="E389" s="242">
        <v>5800</v>
      </c>
      <c r="F389" s="241" t="s">
        <v>317</v>
      </c>
      <c r="G389" s="215"/>
      <c r="H389" s="215"/>
      <c r="I389" s="215"/>
      <c r="J389" s="215"/>
      <c r="K389" s="215"/>
      <c r="L389" s="215"/>
      <c r="M389" s="215"/>
      <c r="N389" s="215"/>
      <c r="O389" s="215"/>
      <c r="P389" s="215"/>
      <c r="Q389" s="215"/>
      <c r="R389" s="215"/>
      <c r="S389" s="215"/>
      <c r="T389" s="215"/>
      <c r="U389" s="212"/>
      <c r="AC389"/>
      <c r="AD389"/>
      <c r="AE389" s="143"/>
    </row>
    <row r="390" spans="1:31" s="139" customFormat="1" ht="12.75" customHeight="1">
      <c r="A390" s="213"/>
      <c r="B390" s="227" t="s">
        <v>365</v>
      </c>
      <c r="C390" s="227"/>
      <c r="D390" s="241">
        <v>1993</v>
      </c>
      <c r="E390" s="242">
        <v>2000</v>
      </c>
      <c r="F390" s="241" t="s">
        <v>317</v>
      </c>
      <c r="G390" s="215"/>
      <c r="H390" s="215"/>
      <c r="I390" s="215"/>
      <c r="J390" s="215"/>
      <c r="K390" s="215"/>
      <c r="L390" s="215"/>
      <c r="M390" s="215"/>
      <c r="N390" s="215"/>
      <c r="O390" s="215"/>
      <c r="P390" s="215"/>
      <c r="Q390" s="215"/>
      <c r="R390" s="215"/>
      <c r="S390" s="215"/>
      <c r="T390" s="215"/>
      <c r="U390" s="212"/>
      <c r="AC390"/>
      <c r="AD390"/>
      <c r="AE390" s="143"/>
    </row>
    <row r="391" spans="1:31" s="139" customFormat="1" ht="12.75" customHeight="1">
      <c r="A391" s="213"/>
      <c r="B391" s="227" t="s">
        <v>293</v>
      </c>
      <c r="C391" s="227"/>
      <c r="D391" s="241">
        <v>2008</v>
      </c>
      <c r="E391" s="242">
        <v>3000</v>
      </c>
      <c r="F391" s="241" t="s">
        <v>317</v>
      </c>
      <c r="G391" s="215"/>
      <c r="H391" s="215"/>
      <c r="I391" s="215"/>
      <c r="J391" s="215"/>
      <c r="K391" s="215"/>
      <c r="L391" s="215"/>
      <c r="M391" s="215"/>
      <c r="N391" s="215"/>
      <c r="O391" s="215"/>
      <c r="P391" s="215"/>
      <c r="Q391" s="215"/>
      <c r="R391" s="215"/>
      <c r="S391" s="215"/>
      <c r="T391" s="215"/>
      <c r="U391" s="212"/>
      <c r="AC391"/>
      <c r="AD391"/>
      <c r="AE391" s="143"/>
    </row>
    <row r="392" spans="1:31" s="139" customFormat="1" ht="12.75" customHeight="1">
      <c r="A392" s="213"/>
      <c r="B392" s="227" t="s">
        <v>366</v>
      </c>
      <c r="C392" s="227"/>
      <c r="D392" s="241">
        <v>2004</v>
      </c>
      <c r="E392" s="242">
        <v>3800</v>
      </c>
      <c r="F392" s="241" t="s">
        <v>317</v>
      </c>
      <c r="G392" s="215"/>
      <c r="H392" s="215"/>
      <c r="I392" s="215"/>
      <c r="J392" s="215"/>
      <c r="K392" s="215"/>
      <c r="L392" s="215"/>
      <c r="M392" s="215"/>
      <c r="N392" s="215"/>
      <c r="O392" s="215"/>
      <c r="P392" s="215"/>
      <c r="Q392" s="215"/>
      <c r="R392" s="215"/>
      <c r="S392" s="215"/>
      <c r="T392" s="215"/>
      <c r="U392" s="212"/>
      <c r="AC392"/>
      <c r="AD392"/>
      <c r="AE392" s="143"/>
    </row>
    <row r="393" spans="1:31" s="139" customFormat="1" ht="12.75" customHeight="1">
      <c r="A393" s="213"/>
      <c r="B393" s="227" t="s">
        <v>419</v>
      </c>
      <c r="C393" s="227"/>
      <c r="D393" s="241">
        <v>1993</v>
      </c>
      <c r="E393" s="242">
        <v>2990</v>
      </c>
      <c r="F393" s="241" t="s">
        <v>399</v>
      </c>
      <c r="G393" s="215"/>
      <c r="H393" s="215"/>
      <c r="I393" s="215"/>
      <c r="J393" s="215"/>
      <c r="K393" s="215"/>
      <c r="L393" s="215"/>
      <c r="M393" s="215"/>
      <c r="N393" s="215"/>
      <c r="O393" s="215"/>
      <c r="P393" s="215"/>
      <c r="Q393" s="215"/>
      <c r="R393" s="215"/>
      <c r="S393" s="215"/>
      <c r="T393" s="215"/>
      <c r="U393" s="212"/>
      <c r="AC393"/>
      <c r="AD393"/>
      <c r="AE393" s="143"/>
    </row>
    <row r="394" spans="1:31" s="139" customFormat="1" ht="12.75" customHeight="1">
      <c r="A394" s="213"/>
      <c r="B394" s="227" t="s">
        <v>419</v>
      </c>
      <c r="C394" s="227"/>
      <c r="D394" s="241">
        <v>2003</v>
      </c>
      <c r="E394" s="242">
        <v>3420</v>
      </c>
      <c r="F394" s="241" t="s">
        <v>399</v>
      </c>
      <c r="G394" s="215"/>
      <c r="H394" s="215"/>
      <c r="I394" s="215"/>
      <c r="J394" s="215"/>
      <c r="K394" s="215"/>
      <c r="L394" s="215"/>
      <c r="M394" s="215"/>
      <c r="N394" s="215"/>
      <c r="O394" s="215"/>
      <c r="P394" s="215"/>
      <c r="Q394" s="215"/>
      <c r="R394" s="215"/>
      <c r="S394" s="215"/>
      <c r="T394" s="215"/>
      <c r="U394" s="212"/>
      <c r="AC394"/>
      <c r="AD394"/>
      <c r="AE394" s="143"/>
    </row>
    <row r="395" spans="1:31" s="139" customFormat="1" ht="12.75" customHeight="1">
      <c r="A395" s="213"/>
      <c r="B395" s="227" t="s">
        <v>419</v>
      </c>
      <c r="C395" s="227"/>
      <c r="D395" s="241">
        <v>2004</v>
      </c>
      <c r="E395" s="242">
        <v>3660</v>
      </c>
      <c r="F395" s="241" t="s">
        <v>399</v>
      </c>
      <c r="G395" s="215"/>
      <c r="H395" s="215"/>
      <c r="I395" s="215"/>
      <c r="J395" s="215"/>
      <c r="K395" s="215"/>
      <c r="L395" s="215"/>
      <c r="M395" s="215"/>
      <c r="N395" s="215"/>
      <c r="O395" s="215"/>
      <c r="P395" s="215"/>
      <c r="Q395" s="215"/>
      <c r="R395" s="215"/>
      <c r="S395" s="215"/>
      <c r="T395" s="215"/>
      <c r="U395" s="212"/>
      <c r="AC395"/>
      <c r="AD395"/>
      <c r="AE395" s="143"/>
    </row>
    <row r="396" spans="1:31" s="139" customFormat="1" ht="12.75" customHeight="1">
      <c r="A396" s="213"/>
      <c r="B396" s="227" t="s">
        <v>419</v>
      </c>
      <c r="C396" s="227"/>
      <c r="D396" s="241">
        <v>2005</v>
      </c>
      <c r="E396" s="242">
        <v>3830</v>
      </c>
      <c r="F396" s="241" t="s">
        <v>399</v>
      </c>
      <c r="G396" s="215"/>
      <c r="H396" s="215"/>
      <c r="I396" s="215"/>
      <c r="J396" s="215"/>
      <c r="K396" s="215"/>
      <c r="L396" s="215"/>
      <c r="M396" s="215"/>
      <c r="N396" s="215"/>
      <c r="O396" s="215"/>
      <c r="P396" s="215"/>
      <c r="Q396" s="215"/>
      <c r="R396" s="215"/>
      <c r="S396" s="215"/>
      <c r="T396" s="215"/>
      <c r="U396" s="212"/>
      <c r="AC396"/>
      <c r="AD396"/>
      <c r="AE396" s="143"/>
    </row>
    <row r="397" spans="1:31" s="139" customFormat="1" ht="12.75" customHeight="1">
      <c r="A397" s="213"/>
      <c r="B397" s="227" t="s">
        <v>419</v>
      </c>
      <c r="C397" s="227"/>
      <c r="D397" s="241">
        <v>2007</v>
      </c>
      <c r="E397" s="242">
        <v>4500</v>
      </c>
      <c r="F397" s="241" t="s">
        <v>399</v>
      </c>
      <c r="G397" s="215"/>
      <c r="H397" s="215"/>
      <c r="I397" s="215"/>
      <c r="J397" s="215"/>
      <c r="K397" s="215"/>
      <c r="L397" s="215"/>
      <c r="M397" s="215"/>
      <c r="N397" s="215"/>
      <c r="O397" s="215"/>
      <c r="P397" s="215"/>
      <c r="Q397" s="215"/>
      <c r="R397" s="215"/>
      <c r="S397" s="215"/>
      <c r="T397" s="215"/>
      <c r="U397" s="212"/>
      <c r="AC397"/>
      <c r="AD397"/>
      <c r="AE397" s="143"/>
    </row>
    <row r="398" spans="1:31" s="139" customFormat="1" ht="12.75" customHeight="1">
      <c r="A398" s="213"/>
      <c r="B398" s="243" t="s">
        <v>419</v>
      </c>
      <c r="C398" s="243"/>
      <c r="D398" s="244">
        <v>2008</v>
      </c>
      <c r="E398" s="245">
        <v>4410</v>
      </c>
      <c r="F398" s="244" t="s">
        <v>399</v>
      </c>
      <c r="G398" s="215"/>
      <c r="H398" s="215"/>
      <c r="I398" s="215"/>
      <c r="J398" s="215"/>
      <c r="K398" s="215"/>
      <c r="L398" s="215"/>
      <c r="M398" s="215"/>
      <c r="N398" s="215"/>
      <c r="O398" s="215"/>
      <c r="P398" s="215"/>
      <c r="Q398" s="215"/>
      <c r="R398" s="215"/>
      <c r="S398" s="215"/>
      <c r="T398" s="215"/>
      <c r="U398" s="212"/>
      <c r="AC398"/>
      <c r="AD398"/>
      <c r="AE398" s="143"/>
    </row>
    <row r="399" spans="1:31" s="136" customFormat="1" ht="18" customHeight="1">
      <c r="A399" s="141" t="s">
        <v>316</v>
      </c>
      <c r="B399" s="141"/>
      <c r="C399" s="141"/>
      <c r="D399" s="141"/>
      <c r="E399" s="141"/>
      <c r="F399" s="141"/>
      <c r="G399" s="141"/>
      <c r="H399" s="141"/>
      <c r="I399" s="141"/>
      <c r="J399" s="141"/>
      <c r="K399" s="141"/>
      <c r="L399" s="141"/>
      <c r="M399" s="141"/>
      <c r="N399" s="141"/>
      <c r="O399" s="141"/>
      <c r="P399" s="141"/>
      <c r="Q399" s="141"/>
      <c r="R399" s="141"/>
      <c r="S399" s="226"/>
      <c r="T399" s="226"/>
      <c r="U399" s="219"/>
      <c r="AC399"/>
      <c r="AD399"/>
      <c r="AE399" s="147"/>
    </row>
    <row r="400" spans="1:31" s="143" customFormat="1" ht="18" customHeight="1">
      <c r="A400" s="140" t="s">
        <v>317</v>
      </c>
      <c r="B400" s="142" t="s">
        <v>420</v>
      </c>
      <c r="C400" s="142"/>
      <c r="D400" s="142"/>
      <c r="E400" s="142"/>
      <c r="F400" s="142"/>
      <c r="G400" s="142"/>
      <c r="H400" s="142"/>
      <c r="I400" s="142"/>
      <c r="J400" s="142"/>
      <c r="K400" s="142"/>
      <c r="L400" s="142"/>
      <c r="M400" s="142"/>
      <c r="N400" s="142"/>
      <c r="O400" s="142"/>
      <c r="P400" s="142"/>
      <c r="Q400" s="142"/>
      <c r="R400" s="142"/>
      <c r="S400" s="250"/>
      <c r="T400" s="250"/>
      <c r="U400" s="251"/>
      <c r="AC400"/>
      <c r="AD400"/>
      <c r="AE400"/>
    </row>
    <row r="401" spans="1:31" s="143" customFormat="1" ht="24.75" customHeight="1">
      <c r="A401" s="140" t="s">
        <v>319</v>
      </c>
      <c r="B401" s="252" t="s">
        <v>421</v>
      </c>
      <c r="C401" s="252"/>
      <c r="D401" s="252"/>
      <c r="E401" s="252"/>
      <c r="F401" s="252"/>
      <c r="G401" s="252"/>
      <c r="H401" s="252"/>
      <c r="I401" s="252"/>
      <c r="J401" s="252"/>
      <c r="K401" s="252"/>
      <c r="L401" s="252"/>
      <c r="M401" s="252"/>
      <c r="N401" s="252"/>
      <c r="O401" s="252"/>
      <c r="P401" s="252"/>
      <c r="Q401" s="252"/>
      <c r="R401" s="252"/>
      <c r="S401" s="253"/>
      <c r="T401" s="253"/>
      <c r="U401" s="251"/>
      <c r="AC401"/>
      <c r="AD401"/>
      <c r="AE401"/>
    </row>
    <row r="402" spans="1:31" s="143" customFormat="1" ht="24.75" customHeight="1">
      <c r="A402" s="140" t="s">
        <v>422</v>
      </c>
      <c r="B402" s="142" t="s">
        <v>423</v>
      </c>
      <c r="C402" s="142"/>
      <c r="D402" s="142"/>
      <c r="E402" s="142"/>
      <c r="F402" s="142"/>
      <c r="G402" s="142"/>
      <c r="H402" s="142"/>
      <c r="I402" s="142"/>
      <c r="J402" s="142"/>
      <c r="K402" s="142"/>
      <c r="L402" s="142"/>
      <c r="M402" s="142"/>
      <c r="N402" s="142"/>
      <c r="O402" s="142"/>
      <c r="P402" s="142"/>
      <c r="Q402" s="142"/>
      <c r="R402" s="142"/>
      <c r="S402" s="250"/>
      <c r="T402" s="250"/>
      <c r="U402" s="251"/>
      <c r="AC402"/>
      <c r="AD402"/>
    </row>
    <row r="403" spans="1:31" s="143" customFormat="1" ht="24.75" customHeight="1">
      <c r="A403" s="140" t="s">
        <v>399</v>
      </c>
      <c r="B403" s="142" t="s">
        <v>424</v>
      </c>
      <c r="C403" s="142"/>
      <c r="D403" s="142"/>
      <c r="E403" s="142"/>
      <c r="F403" s="142"/>
      <c r="G403" s="142"/>
      <c r="H403" s="142"/>
      <c r="I403" s="142"/>
      <c r="J403" s="142"/>
      <c r="K403" s="142"/>
      <c r="L403" s="142"/>
      <c r="M403" s="142"/>
      <c r="N403" s="142"/>
      <c r="O403" s="142"/>
      <c r="P403" s="142"/>
      <c r="Q403" s="142"/>
      <c r="R403" s="142"/>
      <c r="S403" s="250"/>
      <c r="T403" s="250"/>
      <c r="U403" s="251"/>
      <c r="AC403"/>
      <c r="AD403"/>
    </row>
    <row r="404" spans="1:31" ht="18">
      <c r="A404" s="145" t="s">
        <v>425</v>
      </c>
      <c r="B404" s="145"/>
      <c r="C404" s="145"/>
      <c r="D404" s="145"/>
      <c r="E404" s="145"/>
      <c r="F404" s="145"/>
      <c r="G404" s="145"/>
      <c r="H404" s="145"/>
      <c r="I404" s="145"/>
      <c r="J404" s="145"/>
      <c r="K404" s="145"/>
      <c r="L404" s="145"/>
      <c r="M404" s="145"/>
      <c r="N404" s="145"/>
      <c r="O404" s="145"/>
      <c r="P404" s="145"/>
    </row>
    <row r="406" spans="1:31">
      <c r="H406" s="150"/>
      <c r="I406" s="150"/>
    </row>
    <row r="407" spans="1:31">
      <c r="H407" s="150"/>
      <c r="I407" s="150"/>
    </row>
    <row r="408" spans="1:31">
      <c r="H408" s="150"/>
      <c r="I408" s="150"/>
    </row>
    <row r="417" spans="3:3">
      <c r="C417" s="131"/>
    </row>
    <row r="418" spans="3:3">
      <c r="C418" s="131"/>
    </row>
    <row r="419" spans="3:3">
      <c r="C419" s="131"/>
    </row>
  </sheetData>
  <mergeCells count="181">
    <mergeCell ref="B400:R400"/>
    <mergeCell ref="B401:R401"/>
    <mergeCell ref="B402:R402"/>
    <mergeCell ref="B403:R403"/>
    <mergeCell ref="A404:P404"/>
    <mergeCell ref="B394:C394"/>
    <mergeCell ref="B395:C395"/>
    <mergeCell ref="B396:C396"/>
    <mergeCell ref="B397:C397"/>
    <mergeCell ref="B398:C398"/>
    <mergeCell ref="A399:R399"/>
    <mergeCell ref="B388:C388"/>
    <mergeCell ref="B389:C389"/>
    <mergeCell ref="B390:C390"/>
    <mergeCell ref="B391:C391"/>
    <mergeCell ref="B392:C392"/>
    <mergeCell ref="B393:C393"/>
    <mergeCell ref="B382:C382"/>
    <mergeCell ref="B383:C383"/>
    <mergeCell ref="B384:C384"/>
    <mergeCell ref="B385:C385"/>
    <mergeCell ref="B386:C386"/>
    <mergeCell ref="B387:C387"/>
    <mergeCell ref="B376:C376"/>
    <mergeCell ref="B377:C377"/>
    <mergeCell ref="B378:C378"/>
    <mergeCell ref="B379:C379"/>
    <mergeCell ref="B380:C380"/>
    <mergeCell ref="B381:C381"/>
    <mergeCell ref="B370:C370"/>
    <mergeCell ref="B371:C371"/>
    <mergeCell ref="B372:C372"/>
    <mergeCell ref="B373:C373"/>
    <mergeCell ref="B374:C374"/>
    <mergeCell ref="B375:C375"/>
    <mergeCell ref="B367:C367"/>
    <mergeCell ref="G367:I367"/>
    <mergeCell ref="J367:K367"/>
    <mergeCell ref="B368:C368"/>
    <mergeCell ref="B369:C369"/>
    <mergeCell ref="G369:I369"/>
    <mergeCell ref="B364:C364"/>
    <mergeCell ref="G364:H364"/>
    <mergeCell ref="B365:C365"/>
    <mergeCell ref="G365:H365"/>
    <mergeCell ref="B366:C366"/>
    <mergeCell ref="G366:H366"/>
    <mergeCell ref="B361:C361"/>
    <mergeCell ref="G361:I361"/>
    <mergeCell ref="B362:C362"/>
    <mergeCell ref="G362:H362"/>
    <mergeCell ref="B363:C363"/>
    <mergeCell ref="G363:H363"/>
    <mergeCell ref="B358:C358"/>
    <mergeCell ref="G358:I358"/>
    <mergeCell ref="B359:C359"/>
    <mergeCell ref="G359:I359"/>
    <mergeCell ref="B360:C360"/>
    <mergeCell ref="G360:I360"/>
    <mergeCell ref="B355:C355"/>
    <mergeCell ref="G355:I355"/>
    <mergeCell ref="B356:C356"/>
    <mergeCell ref="G356:I356"/>
    <mergeCell ref="B357:C357"/>
    <mergeCell ref="G357:I357"/>
    <mergeCell ref="B351:C351"/>
    <mergeCell ref="B352:C352"/>
    <mergeCell ref="G352:I352"/>
    <mergeCell ref="B353:C353"/>
    <mergeCell ref="G353:H353"/>
    <mergeCell ref="B354:C354"/>
    <mergeCell ref="G354:I354"/>
    <mergeCell ref="B347:C347"/>
    <mergeCell ref="B348:C348"/>
    <mergeCell ref="G348:I348"/>
    <mergeCell ref="B349:C349"/>
    <mergeCell ref="B350:C350"/>
    <mergeCell ref="G350:I350"/>
    <mergeCell ref="B342:C342"/>
    <mergeCell ref="B343:C343"/>
    <mergeCell ref="G343:I343"/>
    <mergeCell ref="B344:C344"/>
    <mergeCell ref="B345:C345"/>
    <mergeCell ref="B346:C346"/>
    <mergeCell ref="G346:I346"/>
    <mergeCell ref="B339:C339"/>
    <mergeCell ref="G339:I339"/>
    <mergeCell ref="J339:L339"/>
    <mergeCell ref="B340:C340"/>
    <mergeCell ref="G340:L340"/>
    <mergeCell ref="B341:C341"/>
    <mergeCell ref="G341:I341"/>
    <mergeCell ref="B336:C336"/>
    <mergeCell ref="G336:I336"/>
    <mergeCell ref="J336:L336"/>
    <mergeCell ref="G337:I337"/>
    <mergeCell ref="J337:L337"/>
    <mergeCell ref="G338:I338"/>
    <mergeCell ref="J338:L338"/>
    <mergeCell ref="B333:C333"/>
    <mergeCell ref="G333:I333"/>
    <mergeCell ref="B334:C334"/>
    <mergeCell ref="G334:I334"/>
    <mergeCell ref="J334:L334"/>
    <mergeCell ref="B335:C335"/>
    <mergeCell ref="G335:I335"/>
    <mergeCell ref="J335:L335"/>
    <mergeCell ref="B324:C324"/>
    <mergeCell ref="B325:C325"/>
    <mergeCell ref="C326:U326"/>
    <mergeCell ref="B327:P327"/>
    <mergeCell ref="G328:I328"/>
    <mergeCell ref="A329:A375"/>
    <mergeCell ref="B329:C329"/>
    <mergeCell ref="B330:C330"/>
    <mergeCell ref="B331:C331"/>
    <mergeCell ref="B332:C332"/>
    <mergeCell ref="B318:C318"/>
    <mergeCell ref="B319:C319"/>
    <mergeCell ref="B320:C320"/>
    <mergeCell ref="B321:C321"/>
    <mergeCell ref="B322:C322"/>
    <mergeCell ref="B323:C323"/>
    <mergeCell ref="B312:C312"/>
    <mergeCell ref="B313:C313"/>
    <mergeCell ref="B314:C314"/>
    <mergeCell ref="B315:C315"/>
    <mergeCell ref="B316:C316"/>
    <mergeCell ref="B317:C317"/>
    <mergeCell ref="A303:A325"/>
    <mergeCell ref="D303:P303"/>
    <mergeCell ref="B304:C304"/>
    <mergeCell ref="B305:C305"/>
    <mergeCell ref="B306:C306"/>
    <mergeCell ref="B307:C307"/>
    <mergeCell ref="B308:C308"/>
    <mergeCell ref="B309:C309"/>
    <mergeCell ref="B310:C310"/>
    <mergeCell ref="B311:C311"/>
    <mergeCell ref="B296:R296"/>
    <mergeCell ref="B297:R297"/>
    <mergeCell ref="B298:R298"/>
    <mergeCell ref="A299:B299"/>
    <mergeCell ref="B300:P300"/>
    <mergeCell ref="A301:A302"/>
    <mergeCell ref="B301:C302"/>
    <mergeCell ref="D301:G301"/>
    <mergeCell ref="H301:L301"/>
    <mergeCell ref="M301:P301"/>
    <mergeCell ref="B290:U290"/>
    <mergeCell ref="B291:U291"/>
    <mergeCell ref="B292:U292"/>
    <mergeCell ref="B293:U293"/>
    <mergeCell ref="B294:U294"/>
    <mergeCell ref="B295:R295"/>
    <mergeCell ref="B284:U284"/>
    <mergeCell ref="B285:U285"/>
    <mergeCell ref="B286:U286"/>
    <mergeCell ref="B287:U287"/>
    <mergeCell ref="B288:U288"/>
    <mergeCell ref="B289:U289"/>
    <mergeCell ref="B277:R277"/>
    <mergeCell ref="B279:U279"/>
    <mergeCell ref="B280:U280"/>
    <mergeCell ref="B281:U281"/>
    <mergeCell ref="B282:U282"/>
    <mergeCell ref="B283:U283"/>
    <mergeCell ref="A275:B275"/>
    <mergeCell ref="D275:G275"/>
    <mergeCell ref="H275:L275"/>
    <mergeCell ref="M275:P275"/>
    <mergeCell ref="Q275:R275"/>
    <mergeCell ref="B276:F276"/>
    <mergeCell ref="A1:U1"/>
    <mergeCell ref="A2:C3"/>
    <mergeCell ref="D2:G2"/>
    <mergeCell ref="H2:L2"/>
    <mergeCell ref="M2:P2"/>
    <mergeCell ref="Q2:R2"/>
    <mergeCell ref="S2:T2"/>
    <mergeCell ref="U2:U3"/>
  </mergeCells>
  <printOptions horizontalCentered="1"/>
  <pageMargins left="0.2" right="0.2" top="0.75" bottom="0.75" header="0.3" footer="0.3"/>
  <pageSetup scale="80" fitToHeight="0" orientation="landscape"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58"/>
  <sheetViews>
    <sheetView view="pageBreakPreview" topLeftCell="A245" zoomScaleNormal="100" zoomScaleSheetLayoutView="100" workbookViewId="0">
      <selection activeCell="J254" sqref="J254"/>
    </sheetView>
  </sheetViews>
  <sheetFormatPr defaultColWidth="9.140625" defaultRowHeight="15"/>
  <cols>
    <col min="1" max="1" width="6.7109375" style="131" customWidth="1"/>
    <col min="2" max="2" width="17.140625" style="131" customWidth="1"/>
    <col min="3" max="3" width="9.140625" customWidth="1"/>
    <col min="4" max="4" width="8.7109375" customWidth="1"/>
    <col min="5" max="5" width="5.7109375" customWidth="1"/>
    <col min="6" max="6" width="26.28515625" customWidth="1"/>
    <col min="8" max="8" width="8.7109375" customWidth="1"/>
  </cols>
  <sheetData>
    <row r="1" spans="1:9" ht="21" customHeight="1" thickBot="1">
      <c r="A1" s="254" t="s">
        <v>426</v>
      </c>
      <c r="B1" s="254"/>
      <c r="C1" s="254"/>
      <c r="D1" s="254"/>
      <c r="E1" s="254"/>
      <c r="F1" s="254"/>
      <c r="G1" s="254"/>
      <c r="H1" s="254"/>
    </row>
    <row r="2" spans="1:9" ht="15.75" customHeight="1" thickTop="1">
      <c r="A2" s="2" t="s">
        <v>427</v>
      </c>
      <c r="B2" s="3"/>
      <c r="C2" s="4" t="s">
        <v>428</v>
      </c>
      <c r="D2" s="4" t="s">
        <v>429</v>
      </c>
      <c r="E2" s="2" t="s">
        <v>427</v>
      </c>
      <c r="F2" s="3"/>
      <c r="G2" s="4" t="s">
        <v>428</v>
      </c>
      <c r="H2" s="7" t="s">
        <v>430</v>
      </c>
      <c r="I2" s="131"/>
    </row>
    <row r="3" spans="1:9" ht="12.75" customHeight="1">
      <c r="A3" s="8"/>
      <c r="B3" s="9"/>
      <c r="C3" s="10"/>
      <c r="D3" s="10"/>
      <c r="E3" s="8"/>
      <c r="F3" s="9"/>
      <c r="G3" s="10"/>
      <c r="H3" s="14"/>
      <c r="I3" s="131"/>
    </row>
    <row r="4" spans="1:9" ht="12.75" customHeight="1">
      <c r="A4" s="8"/>
      <c r="B4" s="9"/>
      <c r="C4" s="10"/>
      <c r="D4" s="10"/>
      <c r="E4" s="8"/>
      <c r="F4" s="9"/>
      <c r="G4" s="10"/>
      <c r="H4" s="14"/>
      <c r="I4" s="131"/>
    </row>
    <row r="5" spans="1:9" ht="37.5" customHeight="1">
      <c r="A5" s="16"/>
      <c r="B5" s="17"/>
      <c r="C5" s="18"/>
      <c r="D5" s="18"/>
      <c r="E5" s="16"/>
      <c r="F5" s="17"/>
      <c r="G5" s="18"/>
      <c r="H5" s="15"/>
      <c r="I5" s="131"/>
    </row>
    <row r="6" spans="1:9" ht="12.75" customHeight="1">
      <c r="A6" s="255" t="s">
        <v>56</v>
      </c>
      <c r="B6" s="256"/>
      <c r="C6" s="257">
        <v>12473.992</v>
      </c>
      <c r="D6" s="258">
        <v>4.6896717366543515E-3</v>
      </c>
      <c r="E6" s="255" t="s">
        <v>63</v>
      </c>
      <c r="F6" s="256"/>
      <c r="G6" s="33">
        <v>64204.303999999996</v>
      </c>
      <c r="H6" s="259">
        <v>9.4466936572199726E-4</v>
      </c>
      <c r="I6" s="131"/>
    </row>
    <row r="7" spans="1:9" ht="12.75" customHeight="1">
      <c r="A7" s="260" t="s">
        <v>63</v>
      </c>
      <c r="B7" s="261"/>
      <c r="C7" s="262">
        <v>64204.303999999996</v>
      </c>
      <c r="D7" s="263">
        <v>5.984184654840778E-3</v>
      </c>
      <c r="E7" s="260" t="s">
        <v>41</v>
      </c>
      <c r="F7" s="261"/>
      <c r="G7" s="33">
        <v>5097.9979999999996</v>
      </c>
      <c r="H7" s="264">
        <v>1.7543859649122807E-3</v>
      </c>
      <c r="I7" s="131"/>
    </row>
    <row r="8" spans="1:9" ht="12.75" customHeight="1">
      <c r="A8" s="260" t="s">
        <v>90</v>
      </c>
      <c r="B8" s="261"/>
      <c r="C8" s="262">
        <v>3835.9290000000001</v>
      </c>
      <c r="D8" s="263">
        <v>6.6253472964308609E-3</v>
      </c>
      <c r="E8" s="260" t="s">
        <v>132</v>
      </c>
      <c r="F8" s="261"/>
      <c r="G8" s="33">
        <v>47601.374000000003</v>
      </c>
      <c r="H8" s="264">
        <v>3.1039136302294197E-3</v>
      </c>
      <c r="I8" s="131"/>
    </row>
    <row r="9" spans="1:9" ht="12.75" customHeight="1">
      <c r="A9" s="260" t="s">
        <v>38</v>
      </c>
      <c r="B9" s="261"/>
      <c r="C9" s="262">
        <v>8170.8530000000001</v>
      </c>
      <c r="D9" s="263">
        <v>8.1213934601410565E-3</v>
      </c>
      <c r="E9" s="260" t="s">
        <v>60</v>
      </c>
      <c r="F9" s="261"/>
      <c r="G9" s="33">
        <v>4318.1279999999997</v>
      </c>
      <c r="H9" s="264">
        <v>4.3184885290148446E-3</v>
      </c>
      <c r="I9" s="131"/>
    </row>
    <row r="10" spans="1:9" ht="12.75" customHeight="1">
      <c r="A10" s="260" t="s">
        <v>89</v>
      </c>
      <c r="B10" s="261"/>
      <c r="C10" s="262">
        <v>1484.12</v>
      </c>
      <c r="D10" s="263">
        <v>1.1113485787561444E-2</v>
      </c>
      <c r="E10" s="260" t="s">
        <v>89</v>
      </c>
      <c r="F10" s="261"/>
      <c r="G10" s="33">
        <v>1484.12</v>
      </c>
      <c r="H10" s="264">
        <v>4.7233468286099868E-3</v>
      </c>
      <c r="I10" s="131"/>
    </row>
    <row r="11" spans="1:9" ht="12.75" customHeight="1">
      <c r="A11" s="260" t="s">
        <v>41</v>
      </c>
      <c r="B11" s="261"/>
      <c r="C11" s="262">
        <v>5097.9979999999996</v>
      </c>
      <c r="D11" s="263">
        <v>1.3678136353921778E-2</v>
      </c>
      <c r="E11" s="260" t="s">
        <v>42</v>
      </c>
      <c r="F11" s="261"/>
      <c r="G11" s="33">
        <v>81187.751000000004</v>
      </c>
      <c r="H11" s="264">
        <v>5.3981106612685558E-3</v>
      </c>
      <c r="I11" s="131"/>
    </row>
    <row r="12" spans="1:9" ht="12.75" customHeight="1">
      <c r="A12" s="260" t="s">
        <v>93</v>
      </c>
      <c r="B12" s="261"/>
      <c r="C12" s="262">
        <v>14972.257</v>
      </c>
      <c r="D12" s="263">
        <v>1.453301987604189E-2</v>
      </c>
      <c r="E12" s="260" t="s">
        <v>93</v>
      </c>
      <c r="F12" s="261"/>
      <c r="G12" s="33">
        <v>14972.257</v>
      </c>
      <c r="H12" s="264">
        <v>5.3981106612685558E-3</v>
      </c>
      <c r="I12" s="131"/>
    </row>
    <row r="13" spans="1:9" ht="12.75" customHeight="1">
      <c r="A13" s="260" t="s">
        <v>60</v>
      </c>
      <c r="B13" s="261"/>
      <c r="C13" s="262">
        <v>4318.1279999999997</v>
      </c>
      <c r="D13" s="263">
        <v>1.5601624278692027E-2</v>
      </c>
      <c r="E13" s="260" t="s">
        <v>44</v>
      </c>
      <c r="F13" s="261"/>
      <c r="G13" s="33">
        <v>20124.150000000001</v>
      </c>
      <c r="H13" s="264">
        <v>5.5330634278002696E-3</v>
      </c>
      <c r="I13" s="131"/>
    </row>
    <row r="14" spans="1:9" ht="12.75" customHeight="1">
      <c r="A14" s="260" t="s">
        <v>48</v>
      </c>
      <c r="B14" s="261"/>
      <c r="C14" s="262">
        <v>22858.607</v>
      </c>
      <c r="D14" s="263">
        <v>1.6456507800812141E-2</v>
      </c>
      <c r="E14" s="260" t="s">
        <v>39</v>
      </c>
      <c r="F14" s="261"/>
      <c r="G14" s="33">
        <v>715.774</v>
      </c>
      <c r="H14" s="264">
        <v>5.9379217273954118E-3</v>
      </c>
      <c r="I14" s="131"/>
    </row>
    <row r="15" spans="1:9" ht="12.75" customHeight="1">
      <c r="A15" s="260" t="s">
        <v>97</v>
      </c>
      <c r="B15" s="261"/>
      <c r="C15" s="262">
        <v>5739.2929999999997</v>
      </c>
      <c r="D15" s="263">
        <v>1.6456507800812141E-2</v>
      </c>
      <c r="E15" s="260" t="s">
        <v>92</v>
      </c>
      <c r="F15" s="261"/>
      <c r="G15" s="33">
        <v>3377.63</v>
      </c>
      <c r="H15" s="264">
        <v>6.3427800269905531E-3</v>
      </c>
      <c r="I15" s="131"/>
    </row>
    <row r="16" spans="1:9" ht="12.75" customHeight="1">
      <c r="A16" s="260" t="s">
        <v>45</v>
      </c>
      <c r="B16" s="261"/>
      <c r="C16" s="262">
        <v>14442.29</v>
      </c>
      <c r="D16" s="263">
        <v>1.7311391322932249E-2</v>
      </c>
      <c r="E16" s="260" t="s">
        <v>118</v>
      </c>
      <c r="F16" s="261"/>
      <c r="G16" s="33">
        <v>147030.14499999999</v>
      </c>
      <c r="H16" s="264">
        <v>6.4777327935222669E-3</v>
      </c>
      <c r="I16" s="131"/>
    </row>
    <row r="17" spans="1:9" ht="12.75" customHeight="1">
      <c r="A17" s="260" t="s">
        <v>98</v>
      </c>
      <c r="B17" s="261"/>
      <c r="C17" s="262">
        <v>5901.8590000000004</v>
      </c>
      <c r="D17" s="263">
        <v>1.7738833083992305E-2</v>
      </c>
      <c r="E17" s="260" t="s">
        <v>38</v>
      </c>
      <c r="F17" s="261"/>
      <c r="G17" s="33">
        <v>8170.8530000000001</v>
      </c>
      <c r="H17" s="264">
        <v>6.6126855600539807E-3</v>
      </c>
      <c r="I17" s="131"/>
    </row>
    <row r="18" spans="1:9" ht="12.75" customHeight="1">
      <c r="A18" s="260" t="s">
        <v>42</v>
      </c>
      <c r="B18" s="261"/>
      <c r="C18" s="262">
        <v>81187.751000000004</v>
      </c>
      <c r="D18" s="263">
        <v>1.8593716606112417E-2</v>
      </c>
      <c r="E18" s="260" t="s">
        <v>45</v>
      </c>
      <c r="F18" s="261"/>
      <c r="G18" s="33">
        <v>14442.29</v>
      </c>
      <c r="H18" s="264">
        <v>6.7476383265856954E-3</v>
      </c>
      <c r="I18" s="131"/>
    </row>
    <row r="19" spans="1:9" ht="12.75" customHeight="1">
      <c r="A19" s="260" t="s">
        <v>88</v>
      </c>
      <c r="B19" s="261"/>
      <c r="C19" s="262">
        <v>9761.2170000000006</v>
      </c>
      <c r="D19" s="263">
        <v>2.0730925411412696E-2</v>
      </c>
      <c r="E19" s="260" t="s">
        <v>90</v>
      </c>
      <c r="F19" s="261"/>
      <c r="G19" s="33">
        <v>3835.9290000000001</v>
      </c>
      <c r="H19" s="264">
        <v>7.1524966261808367E-3</v>
      </c>
      <c r="I19" s="131"/>
    </row>
    <row r="20" spans="1:9" ht="12.75" customHeight="1">
      <c r="A20" s="260" t="s">
        <v>44</v>
      </c>
      <c r="B20" s="261"/>
      <c r="C20" s="262">
        <v>20124.150000000001</v>
      </c>
      <c r="D20" s="263">
        <v>2.2440692455652916E-2</v>
      </c>
      <c r="E20" s="260" t="s">
        <v>98</v>
      </c>
      <c r="F20" s="261"/>
      <c r="G20" s="33">
        <v>5901.8590000000004</v>
      </c>
      <c r="H20" s="264">
        <v>7.2874493927125505E-3</v>
      </c>
      <c r="I20" s="131"/>
    </row>
    <row r="21" spans="1:9" ht="12.75" customHeight="1">
      <c r="A21" s="260" t="s">
        <v>61</v>
      </c>
      <c r="B21" s="261"/>
      <c r="C21" s="262">
        <v>10937.089</v>
      </c>
      <c r="D21" s="263">
        <v>2.2868134216712972E-2</v>
      </c>
      <c r="E21" s="260" t="s">
        <v>48</v>
      </c>
      <c r="F21" s="261"/>
      <c r="G21" s="33">
        <v>22858.607</v>
      </c>
      <c r="H21" s="264">
        <v>7.4224021592442643E-3</v>
      </c>
      <c r="I21" s="131"/>
    </row>
    <row r="22" spans="1:9" ht="12.75" customHeight="1">
      <c r="A22" s="260" t="s">
        <v>91</v>
      </c>
      <c r="B22" s="261"/>
      <c r="C22" s="262">
        <v>14909.813</v>
      </c>
      <c r="D22" s="263">
        <v>2.3509296858303056E-2</v>
      </c>
      <c r="E22" s="260" t="s">
        <v>56</v>
      </c>
      <c r="F22" s="261"/>
      <c r="G22" s="33">
        <v>12473.992</v>
      </c>
      <c r="H22" s="264">
        <v>7.5573549257759781E-3</v>
      </c>
      <c r="I22" s="131"/>
    </row>
    <row r="23" spans="1:9" ht="12.75" customHeight="1">
      <c r="A23" s="260" t="s">
        <v>117</v>
      </c>
      <c r="B23" s="261"/>
      <c r="C23" s="262">
        <v>30577.756000000001</v>
      </c>
      <c r="D23" s="263">
        <v>2.3509296858303056E-2</v>
      </c>
      <c r="E23" s="260" t="s">
        <v>88</v>
      </c>
      <c r="F23" s="261"/>
      <c r="G23" s="33">
        <v>9761.2170000000006</v>
      </c>
      <c r="H23" s="264">
        <v>8.2321187584345479E-3</v>
      </c>
      <c r="I23" s="131"/>
    </row>
    <row r="24" spans="1:9" ht="12.75" customHeight="1">
      <c r="A24" s="260" t="s">
        <v>50</v>
      </c>
      <c r="B24" s="261"/>
      <c r="C24" s="262">
        <v>10311.275</v>
      </c>
      <c r="D24" s="263">
        <v>2.3723017738833084E-2</v>
      </c>
      <c r="E24" s="260" t="s">
        <v>124</v>
      </c>
      <c r="F24" s="261"/>
      <c r="G24" s="33">
        <v>170494.367</v>
      </c>
      <c r="H24" s="264">
        <v>8.5020242914979755E-3</v>
      </c>
      <c r="I24" s="131"/>
    </row>
    <row r="25" spans="1:9" ht="12.75" customHeight="1">
      <c r="A25" s="260" t="s">
        <v>123</v>
      </c>
      <c r="B25" s="261"/>
      <c r="C25" s="262">
        <v>29432.742999999999</v>
      </c>
      <c r="D25" s="263">
        <v>2.3936738619363112E-2</v>
      </c>
      <c r="E25" s="260" t="s">
        <v>82</v>
      </c>
      <c r="F25" s="261"/>
      <c r="G25" s="33">
        <v>8601.7710000000006</v>
      </c>
      <c r="H25" s="264">
        <v>8.771929824561403E-3</v>
      </c>
      <c r="I25" s="131"/>
    </row>
    <row r="26" spans="1:9" ht="12.75" customHeight="1">
      <c r="A26" s="260" t="s">
        <v>47</v>
      </c>
      <c r="B26" s="261"/>
      <c r="C26" s="262">
        <v>197.87</v>
      </c>
      <c r="D26" s="263">
        <v>2.397008516040728E-2</v>
      </c>
      <c r="E26" s="260" t="s">
        <v>47</v>
      </c>
      <c r="F26" s="261"/>
      <c r="G26" s="33">
        <v>197.87</v>
      </c>
      <c r="H26" s="264">
        <v>8.7825273971365234E-3</v>
      </c>
      <c r="I26" s="131"/>
    </row>
    <row r="27" spans="1:9" ht="12.75" customHeight="1">
      <c r="A27" s="260" t="s">
        <v>49</v>
      </c>
      <c r="B27" s="261"/>
      <c r="C27" s="262">
        <v>836.13699999999994</v>
      </c>
      <c r="D27" s="263">
        <v>2.397008516040728E-2</v>
      </c>
      <c r="E27" s="260" t="s">
        <v>49</v>
      </c>
      <c r="F27" s="261"/>
      <c r="G27" s="33">
        <v>836.13699999999994</v>
      </c>
      <c r="H27" s="264">
        <v>8.7825273971365234E-3</v>
      </c>
      <c r="I27" s="131"/>
    </row>
    <row r="28" spans="1:9" ht="12.75" customHeight="1">
      <c r="A28" s="260" t="s">
        <v>52</v>
      </c>
      <c r="B28" s="261"/>
      <c r="C28" s="262">
        <v>9119.848</v>
      </c>
      <c r="D28" s="263">
        <v>2.397008516040728E-2</v>
      </c>
      <c r="E28" s="260" t="s">
        <v>52</v>
      </c>
      <c r="F28" s="261"/>
      <c r="G28" s="33">
        <v>9119.848</v>
      </c>
      <c r="H28" s="264">
        <v>8.7825273971365234E-3</v>
      </c>
      <c r="I28" s="131"/>
    </row>
    <row r="29" spans="1:9" ht="12.75" customHeight="1">
      <c r="A29" s="260" t="s">
        <v>53</v>
      </c>
      <c r="B29" s="261"/>
      <c r="C29" s="262">
        <v>32367.909</v>
      </c>
      <c r="D29" s="263">
        <v>2.4364180380423168E-2</v>
      </c>
      <c r="E29" s="260" t="s">
        <v>91</v>
      </c>
      <c r="F29" s="261"/>
      <c r="G29" s="33">
        <v>14909.813</v>
      </c>
      <c r="H29" s="264">
        <v>8.9068825910931168E-3</v>
      </c>
      <c r="I29" s="131"/>
    </row>
    <row r="30" spans="1:9" ht="12.75" customHeight="1">
      <c r="A30" s="260" t="s">
        <v>83</v>
      </c>
      <c r="B30" s="261"/>
      <c r="C30" s="262">
        <v>15984.478999999999</v>
      </c>
      <c r="D30" s="263">
        <v>2.4791622141483224E-2</v>
      </c>
      <c r="E30" s="260" t="s">
        <v>43</v>
      </c>
      <c r="F30" s="261"/>
      <c r="G30" s="33">
        <v>39462.188000000002</v>
      </c>
      <c r="H30" s="264">
        <v>9.1767881241565444E-3</v>
      </c>
      <c r="I30" s="131"/>
    </row>
    <row r="31" spans="1:9" ht="12.75" customHeight="1">
      <c r="A31" s="260" t="s">
        <v>39</v>
      </c>
      <c r="B31" s="261"/>
      <c r="C31" s="262">
        <v>715.774</v>
      </c>
      <c r="D31" s="263">
        <v>2.5005343022013252E-2</v>
      </c>
      <c r="E31" s="260" t="s">
        <v>54</v>
      </c>
      <c r="F31" s="261"/>
      <c r="G31" s="33">
        <v>43524.737999999998</v>
      </c>
      <c r="H31" s="264">
        <v>9.1767881241565444E-3</v>
      </c>
      <c r="I31" s="131"/>
    </row>
    <row r="32" spans="1:9" ht="12.75" customHeight="1">
      <c r="A32" s="260" t="s">
        <v>225</v>
      </c>
      <c r="B32" s="261"/>
      <c r="C32" s="262">
        <v>9864.241</v>
      </c>
      <c r="D32" s="263">
        <v>2.6255779482300963E-2</v>
      </c>
      <c r="E32" s="260" t="s">
        <v>117</v>
      </c>
      <c r="F32" s="261"/>
      <c r="G32" s="33">
        <v>30577.756000000001</v>
      </c>
      <c r="H32" s="264">
        <v>9.3117408906882599E-3</v>
      </c>
      <c r="I32" s="131"/>
    </row>
    <row r="33" spans="1:9" ht="12.75" customHeight="1">
      <c r="A33" s="260" t="s">
        <v>55</v>
      </c>
      <c r="B33" s="261"/>
      <c r="C33" s="262">
        <v>12723.745999999999</v>
      </c>
      <c r="D33" s="263">
        <v>2.6287668305193416E-2</v>
      </c>
      <c r="E33" s="260" t="s">
        <v>123</v>
      </c>
      <c r="F33" s="261"/>
      <c r="G33" s="33">
        <v>29432.742999999999</v>
      </c>
      <c r="H33" s="264">
        <v>9.3117408906882599E-3</v>
      </c>
      <c r="I33" s="131"/>
    </row>
    <row r="34" spans="1:9" ht="12.75" customHeight="1">
      <c r="A34" s="260" t="s">
        <v>54</v>
      </c>
      <c r="B34" s="261"/>
      <c r="C34" s="262">
        <v>43524.737999999998</v>
      </c>
      <c r="D34" s="263">
        <v>2.69288309467835E-2</v>
      </c>
      <c r="E34" s="260" t="s">
        <v>225</v>
      </c>
      <c r="F34" s="261"/>
      <c r="G34" s="33">
        <v>9864.241</v>
      </c>
      <c r="H34" s="264">
        <v>9.5816464237516875E-3</v>
      </c>
      <c r="I34" s="131"/>
    </row>
    <row r="35" spans="1:9" ht="12.75" customHeight="1">
      <c r="A35" s="260" t="s">
        <v>86</v>
      </c>
      <c r="B35" s="261"/>
      <c r="C35" s="262">
        <v>1681.7339999999999</v>
      </c>
      <c r="D35" s="263">
        <v>2.7356272707843556E-2</v>
      </c>
      <c r="E35" s="260" t="s">
        <v>104</v>
      </c>
      <c r="F35" s="261"/>
      <c r="G35" s="33">
        <v>24238.179</v>
      </c>
      <c r="H35" s="264">
        <v>9.8458530585568867E-3</v>
      </c>
      <c r="I35" s="131"/>
    </row>
    <row r="36" spans="1:9" ht="12.75" customHeight="1">
      <c r="A36" s="260" t="s">
        <v>87</v>
      </c>
      <c r="B36" s="261"/>
      <c r="C36" s="262">
        <v>23824.401999999998</v>
      </c>
      <c r="D36" s="263">
        <v>2.8211156229963667E-2</v>
      </c>
      <c r="E36" s="260" t="s">
        <v>274</v>
      </c>
      <c r="F36" s="261"/>
      <c r="G36" s="33">
        <v>6703.3609999999999</v>
      </c>
      <c r="H36" s="264">
        <v>1.0931174089068825E-2</v>
      </c>
      <c r="I36" s="131"/>
    </row>
    <row r="37" spans="1:9" ht="12.75" customHeight="1">
      <c r="A37" s="260" t="s">
        <v>132</v>
      </c>
      <c r="B37" s="261"/>
      <c r="C37" s="262">
        <v>47601.374000000003</v>
      </c>
      <c r="D37" s="263">
        <v>2.8703864906864104E-2</v>
      </c>
      <c r="E37" s="260" t="s">
        <v>86</v>
      </c>
      <c r="F37" s="261"/>
      <c r="G37" s="33">
        <v>1681.7339999999999</v>
      </c>
      <c r="H37" s="264">
        <v>1.1336032388663968E-2</v>
      </c>
      <c r="I37" s="131"/>
    </row>
    <row r="38" spans="1:9" ht="12.75" customHeight="1">
      <c r="A38" s="260" t="s">
        <v>118</v>
      </c>
      <c r="B38" s="261"/>
      <c r="C38" s="262">
        <v>147030.14499999999</v>
      </c>
      <c r="D38" s="263">
        <v>3.0989527676854027E-2</v>
      </c>
      <c r="E38" s="260" t="s">
        <v>130</v>
      </c>
      <c r="F38" s="261"/>
      <c r="G38" s="33">
        <v>6112.143</v>
      </c>
      <c r="H38" s="264">
        <v>1.1605937921727396E-2</v>
      </c>
      <c r="I38" s="131"/>
    </row>
    <row r="39" spans="1:9" ht="12.75" customHeight="1">
      <c r="A39" s="260" t="s">
        <v>82</v>
      </c>
      <c r="B39" s="261"/>
      <c r="C39" s="262">
        <v>8601.7710000000006</v>
      </c>
      <c r="D39" s="263">
        <v>3.1416969437914083E-2</v>
      </c>
      <c r="E39" s="260" t="s">
        <v>55</v>
      </c>
      <c r="F39" s="261"/>
      <c r="G39" s="33">
        <v>12723.745999999999</v>
      </c>
      <c r="H39" s="264">
        <v>1.1875843454790824E-2</v>
      </c>
      <c r="I39" s="131"/>
    </row>
    <row r="40" spans="1:9" ht="12.75" customHeight="1">
      <c r="A40" s="260" t="s">
        <v>43</v>
      </c>
      <c r="B40" s="261"/>
      <c r="C40" s="262">
        <v>39462.188000000002</v>
      </c>
      <c r="D40" s="263">
        <v>3.3340457362684331E-2</v>
      </c>
      <c r="E40" s="260" t="s">
        <v>83</v>
      </c>
      <c r="F40" s="261"/>
      <c r="G40" s="33">
        <v>15984.478999999999</v>
      </c>
      <c r="H40" s="264">
        <v>1.1875843454790824E-2</v>
      </c>
      <c r="I40" s="131"/>
    </row>
    <row r="41" spans="1:9" ht="12.75" customHeight="1">
      <c r="A41" s="260" t="s">
        <v>104</v>
      </c>
      <c r="B41" s="261"/>
      <c r="C41" s="262">
        <v>24238.179</v>
      </c>
      <c r="D41" s="263">
        <v>3.3507717182229571E-2</v>
      </c>
      <c r="E41" s="260" t="s">
        <v>85</v>
      </c>
      <c r="F41" s="261"/>
      <c r="G41" s="33">
        <v>19350.026000000002</v>
      </c>
      <c r="H41" s="264">
        <v>1.1875843454790824E-2</v>
      </c>
      <c r="I41" s="131"/>
    </row>
    <row r="42" spans="1:9" ht="12.75" customHeight="1">
      <c r="A42" s="260" t="s">
        <v>85</v>
      </c>
      <c r="B42" s="261"/>
      <c r="C42" s="262">
        <v>19350.026000000002</v>
      </c>
      <c r="D42" s="263">
        <v>3.3767899123744387E-2</v>
      </c>
      <c r="E42" s="260" t="s">
        <v>61</v>
      </c>
      <c r="F42" s="261"/>
      <c r="G42" s="33">
        <v>10937.089</v>
      </c>
      <c r="H42" s="264">
        <v>1.2685560053981106E-2</v>
      </c>
      <c r="I42" s="131"/>
    </row>
    <row r="43" spans="1:9" ht="12.75" customHeight="1">
      <c r="A43" s="260" t="s">
        <v>96</v>
      </c>
      <c r="B43" s="261"/>
      <c r="C43" s="262">
        <v>12106.865</v>
      </c>
      <c r="D43" s="263">
        <v>3.8042316734344946E-2</v>
      </c>
      <c r="E43" s="260" t="s">
        <v>129</v>
      </c>
      <c r="F43" s="261"/>
      <c r="G43" s="33">
        <v>237414.495</v>
      </c>
      <c r="H43" s="264">
        <v>1.3360323886639677E-2</v>
      </c>
      <c r="I43" s="131"/>
    </row>
    <row r="44" spans="1:9" ht="12.75" customHeight="1">
      <c r="A44" s="260" t="s">
        <v>66</v>
      </c>
      <c r="B44" s="261"/>
      <c r="C44" s="262">
        <v>162.51499999999999</v>
      </c>
      <c r="D44" s="263">
        <v>3.825603761487497E-2</v>
      </c>
      <c r="E44" s="260" t="s">
        <v>50</v>
      </c>
      <c r="F44" s="261"/>
      <c r="G44" s="33">
        <v>10311.275</v>
      </c>
      <c r="H44" s="264">
        <v>1.3765182186234818E-2</v>
      </c>
      <c r="I44" s="131"/>
    </row>
    <row r="45" spans="1:9" ht="12.75" customHeight="1">
      <c r="A45" s="260" t="s">
        <v>113</v>
      </c>
      <c r="B45" s="261"/>
      <c r="C45" s="262">
        <v>6783.39</v>
      </c>
      <c r="D45" s="263">
        <v>3.9965804659115194E-2</v>
      </c>
      <c r="E45" s="260" t="s">
        <v>96</v>
      </c>
      <c r="F45" s="261"/>
      <c r="G45" s="33">
        <v>12106.865</v>
      </c>
      <c r="H45" s="264">
        <v>1.3765182186234818E-2</v>
      </c>
      <c r="I45" s="131"/>
    </row>
    <row r="46" spans="1:9" ht="12.75" customHeight="1">
      <c r="A46" s="260" t="s">
        <v>128</v>
      </c>
      <c r="B46" s="261"/>
      <c r="C46" s="262">
        <v>13977.903</v>
      </c>
      <c r="D46" s="263">
        <v>3.9965804659115194E-2</v>
      </c>
      <c r="E46" s="260" t="s">
        <v>113</v>
      </c>
      <c r="F46" s="261"/>
      <c r="G46" s="33">
        <v>6783.39</v>
      </c>
      <c r="H46" s="264">
        <v>1.417004048582996E-2</v>
      </c>
      <c r="I46" s="131"/>
    </row>
    <row r="47" spans="1:9" ht="12.75" customHeight="1">
      <c r="A47" s="260" t="s">
        <v>72</v>
      </c>
      <c r="B47" s="261"/>
      <c r="C47" s="262">
        <v>42478.309000000001</v>
      </c>
      <c r="D47" s="263">
        <v>4.1034409061765337E-2</v>
      </c>
      <c r="E47" s="260" t="s">
        <v>97</v>
      </c>
      <c r="F47" s="261"/>
      <c r="G47" s="33">
        <v>5739.2929999999997</v>
      </c>
      <c r="H47" s="264">
        <v>1.4844804318488529E-2</v>
      </c>
      <c r="I47" s="131"/>
    </row>
    <row r="48" spans="1:9" ht="12.75" customHeight="1">
      <c r="A48" s="260" t="s">
        <v>77</v>
      </c>
      <c r="B48" s="261"/>
      <c r="C48" s="262">
        <v>2149.201</v>
      </c>
      <c r="D48" s="263">
        <v>4.2103013464415473E-2</v>
      </c>
      <c r="E48" s="260" t="s">
        <v>53</v>
      </c>
      <c r="F48" s="261"/>
      <c r="G48" s="33">
        <v>32367.909</v>
      </c>
      <c r="H48" s="264">
        <v>1.5519568151147099E-2</v>
      </c>
      <c r="I48" s="131"/>
    </row>
    <row r="49" spans="1:9" ht="12.75" customHeight="1">
      <c r="A49" s="260" t="s">
        <v>94</v>
      </c>
      <c r="B49" s="261"/>
      <c r="C49" s="262">
        <v>154488.07199999999</v>
      </c>
      <c r="D49" s="263">
        <v>4.2316734344945504E-2</v>
      </c>
      <c r="E49" s="260" t="s">
        <v>136</v>
      </c>
      <c r="F49" s="261"/>
      <c r="G49" s="33">
        <v>1099.8869999999999</v>
      </c>
      <c r="H49" s="264">
        <v>1.6194331983805668E-2</v>
      </c>
      <c r="I49" s="131"/>
    </row>
    <row r="50" spans="1:9" ht="12.75" customHeight="1">
      <c r="A50" s="260" t="s">
        <v>274</v>
      </c>
      <c r="B50" s="261"/>
      <c r="C50" s="262">
        <v>6703.3609999999999</v>
      </c>
      <c r="D50" s="263">
        <v>4.3385338747595641E-2</v>
      </c>
      <c r="E50" s="260" t="s">
        <v>59</v>
      </c>
      <c r="F50" s="261"/>
      <c r="G50" s="33">
        <v>19175.027999999998</v>
      </c>
      <c r="H50" s="264">
        <v>1.6464237516869096E-2</v>
      </c>
      <c r="I50" s="131"/>
    </row>
    <row r="51" spans="1:9" ht="12.75" customHeight="1">
      <c r="A51" s="260" t="s">
        <v>130</v>
      </c>
      <c r="B51" s="261"/>
      <c r="C51" s="262">
        <v>6112.143</v>
      </c>
      <c r="D51" s="263">
        <v>4.3812780508655697E-2</v>
      </c>
      <c r="E51" s="260" t="s">
        <v>87</v>
      </c>
      <c r="F51" s="261"/>
      <c r="G51" s="33">
        <v>23824.401999999998</v>
      </c>
      <c r="H51" s="264">
        <v>1.6464237516869096E-2</v>
      </c>
      <c r="I51" s="131"/>
    </row>
    <row r="52" spans="1:9" ht="12.75" customHeight="1">
      <c r="A52" s="260" t="s">
        <v>92</v>
      </c>
      <c r="B52" s="261"/>
      <c r="C52" s="262">
        <v>3377.63</v>
      </c>
      <c r="D52" s="263">
        <v>4.5089146548080307E-2</v>
      </c>
      <c r="E52" s="260" t="s">
        <v>128</v>
      </c>
      <c r="F52" s="261"/>
      <c r="G52" s="33">
        <v>13977.903</v>
      </c>
      <c r="H52" s="264">
        <v>1.6464237516869096E-2</v>
      </c>
      <c r="I52" s="131"/>
    </row>
    <row r="53" spans="1:9" ht="12.75" customHeight="1">
      <c r="A53" s="260" t="s">
        <v>112</v>
      </c>
      <c r="B53" s="261"/>
      <c r="C53" s="262">
        <v>5270.8940000000002</v>
      </c>
      <c r="D53" s="263">
        <v>4.5949989313955976E-2</v>
      </c>
      <c r="E53" s="260" t="s">
        <v>62</v>
      </c>
      <c r="F53" s="261"/>
      <c r="G53" s="33">
        <v>3941.4540000000002</v>
      </c>
      <c r="H53" s="264">
        <v>1.7004048582995951E-2</v>
      </c>
      <c r="I53" s="131"/>
    </row>
    <row r="54" spans="1:9" ht="12.75" customHeight="1">
      <c r="A54" s="260" t="s">
        <v>59</v>
      </c>
      <c r="B54" s="261"/>
      <c r="C54" s="262">
        <v>19175.027999999998</v>
      </c>
      <c r="D54" s="263">
        <v>4.6377431075016032E-2</v>
      </c>
      <c r="E54" s="260" t="s">
        <v>120</v>
      </c>
      <c r="F54" s="261"/>
      <c r="G54" s="33">
        <v>1207740.4080000001</v>
      </c>
      <c r="H54" s="264">
        <v>1.7813765182186234E-2</v>
      </c>
      <c r="I54" s="131"/>
    </row>
    <row r="55" spans="1:9" ht="12.75" customHeight="1">
      <c r="A55" s="260" t="s">
        <v>157</v>
      </c>
      <c r="B55" s="261"/>
      <c r="C55" s="262">
        <v>23328.214</v>
      </c>
      <c r="D55" s="263">
        <v>4.7446035477666168E-2</v>
      </c>
      <c r="E55" s="260" t="s">
        <v>77</v>
      </c>
      <c r="F55" s="261"/>
      <c r="G55" s="33">
        <v>2149.201</v>
      </c>
      <c r="H55" s="264">
        <v>1.7948717948717947E-2</v>
      </c>
      <c r="I55" s="131"/>
    </row>
    <row r="56" spans="1:9" ht="12.75" customHeight="1">
      <c r="A56" s="260" t="s">
        <v>275</v>
      </c>
      <c r="B56" s="261"/>
      <c r="C56" s="262">
        <v>524.125</v>
      </c>
      <c r="D56" s="263">
        <v>4.7659756358196192E-2</v>
      </c>
      <c r="E56" s="260" t="s">
        <v>133</v>
      </c>
      <c r="F56" s="261"/>
      <c r="G56" s="33">
        <v>91703.09</v>
      </c>
      <c r="H56" s="264">
        <v>1.8083670715249661E-2</v>
      </c>
      <c r="I56" s="131"/>
    </row>
    <row r="57" spans="1:9" ht="12.75" customHeight="1">
      <c r="A57" s="260" t="s">
        <v>40</v>
      </c>
      <c r="B57" s="261"/>
      <c r="C57" s="262">
        <v>872.09</v>
      </c>
      <c r="D57" s="263">
        <v>4.9583244282966447E-2</v>
      </c>
      <c r="E57" s="260" t="s">
        <v>94</v>
      </c>
      <c r="F57" s="261"/>
      <c r="G57" s="33">
        <v>154488.07199999999</v>
      </c>
      <c r="H57" s="264">
        <v>1.8353576248313089E-2</v>
      </c>
      <c r="I57" s="131"/>
    </row>
    <row r="58" spans="1:9" ht="12.75" customHeight="1">
      <c r="A58" s="260" t="s">
        <v>280</v>
      </c>
      <c r="B58" s="261"/>
      <c r="C58" s="262">
        <v>53.396000000000001</v>
      </c>
      <c r="D58" s="263">
        <v>5.3430220132506943E-2</v>
      </c>
      <c r="E58" s="260" t="s">
        <v>154</v>
      </c>
      <c r="F58" s="261"/>
      <c r="G58" s="33">
        <v>20053.742999999999</v>
      </c>
      <c r="H58" s="264">
        <v>1.862348178137652E-2</v>
      </c>
      <c r="I58" s="131"/>
    </row>
    <row r="59" spans="1:9" ht="12.75" customHeight="1">
      <c r="A59" s="260" t="s">
        <v>124</v>
      </c>
      <c r="B59" s="261"/>
      <c r="C59" s="262">
        <v>170494.367</v>
      </c>
      <c r="D59" s="263">
        <v>5.5353708057277198E-2</v>
      </c>
      <c r="E59" s="260" t="s">
        <v>66</v>
      </c>
      <c r="F59" s="261"/>
      <c r="G59" s="33">
        <v>162.51499999999999</v>
      </c>
      <c r="H59" s="264">
        <v>1.8893387314439947E-2</v>
      </c>
      <c r="I59" s="131"/>
    </row>
    <row r="60" spans="1:9" ht="12.75" customHeight="1">
      <c r="A60" s="260" t="s">
        <v>244</v>
      </c>
      <c r="B60" s="261"/>
      <c r="C60" s="262">
        <v>5710.23</v>
      </c>
      <c r="D60" s="263">
        <v>5.5994870698867279E-2</v>
      </c>
      <c r="E60" s="260" t="s">
        <v>157</v>
      </c>
      <c r="F60" s="261"/>
      <c r="G60" s="33">
        <v>23328.214</v>
      </c>
      <c r="H60" s="264">
        <v>1.9163292847503375E-2</v>
      </c>
      <c r="I60" s="131"/>
    </row>
    <row r="61" spans="1:9" ht="12.75" customHeight="1">
      <c r="A61" s="260" t="s">
        <v>74</v>
      </c>
      <c r="B61" s="261"/>
      <c r="C61" s="262">
        <v>513.36699999999996</v>
      </c>
      <c r="D61" s="263">
        <v>5.6676613254482054E-2</v>
      </c>
      <c r="E61" s="260" t="s">
        <v>114</v>
      </c>
      <c r="F61" s="261"/>
      <c r="G61" s="33">
        <v>4979.6719999999996</v>
      </c>
      <c r="H61" s="264">
        <v>1.9298245614035089E-2</v>
      </c>
      <c r="I61" s="131"/>
    </row>
    <row r="62" spans="1:9" ht="12.75" customHeight="1">
      <c r="A62" s="260" t="s">
        <v>115</v>
      </c>
      <c r="B62" s="261"/>
      <c r="C62" s="262">
        <v>27128.062999999998</v>
      </c>
      <c r="D62" s="263">
        <v>5.684975422098739E-2</v>
      </c>
      <c r="E62" s="260" t="s">
        <v>276</v>
      </c>
      <c r="F62" s="261"/>
      <c r="G62" s="33">
        <v>233.79</v>
      </c>
      <c r="H62" s="264">
        <v>1.9973009446693658E-2</v>
      </c>
      <c r="I62" s="131"/>
    </row>
    <row r="63" spans="1:9" ht="12.75" customHeight="1">
      <c r="A63" s="260" t="s">
        <v>138</v>
      </c>
      <c r="B63" s="261"/>
      <c r="C63" s="262">
        <v>86901.172999999995</v>
      </c>
      <c r="D63" s="263">
        <v>5.7704637743107502E-2</v>
      </c>
      <c r="E63" s="260" t="s">
        <v>275</v>
      </c>
      <c r="F63" s="261"/>
      <c r="G63" s="33">
        <v>524.125</v>
      </c>
      <c r="H63" s="264">
        <v>2.0377867746288799E-2</v>
      </c>
      <c r="I63" s="131"/>
    </row>
    <row r="64" spans="1:9" ht="12.75" customHeight="1">
      <c r="A64" s="260" t="s">
        <v>62</v>
      </c>
      <c r="B64" s="261"/>
      <c r="C64" s="262">
        <v>3941.4540000000002</v>
      </c>
      <c r="D64" s="263">
        <v>6.0055567428937806E-2</v>
      </c>
      <c r="E64" s="260" t="s">
        <v>112</v>
      </c>
      <c r="F64" s="261"/>
      <c r="G64" s="33">
        <v>5270.8940000000002</v>
      </c>
      <c r="H64" s="264">
        <v>2.0512820512820513E-2</v>
      </c>
      <c r="I64" s="131"/>
    </row>
    <row r="65" spans="1:9" ht="12.75" customHeight="1">
      <c r="A65" s="260" t="s">
        <v>120</v>
      </c>
      <c r="B65" s="261"/>
      <c r="C65" s="262">
        <v>1207740.4080000001</v>
      </c>
      <c r="D65" s="263">
        <v>6.2620217995298141E-2</v>
      </c>
      <c r="E65" s="260" t="s">
        <v>115</v>
      </c>
      <c r="F65" s="261"/>
      <c r="G65" s="33">
        <v>27128.062999999998</v>
      </c>
      <c r="H65" s="264">
        <v>2.0512820512820513E-2</v>
      </c>
      <c r="I65" s="131"/>
    </row>
    <row r="66" spans="1:9" ht="12.75" customHeight="1">
      <c r="A66" s="260" t="s">
        <v>291</v>
      </c>
      <c r="B66" s="261"/>
      <c r="C66" s="262">
        <v>1.1359999999999999</v>
      </c>
      <c r="D66" s="263">
        <v>6.3044085828590127E-2</v>
      </c>
      <c r="E66" s="260" t="s">
        <v>72</v>
      </c>
      <c r="F66" s="261"/>
      <c r="G66" s="33">
        <v>42478.309000000001</v>
      </c>
      <c r="H66" s="264">
        <v>2.1727395411605937E-2</v>
      </c>
      <c r="I66" s="131"/>
    </row>
    <row r="67" spans="1:9" ht="12.75" customHeight="1">
      <c r="A67" s="260" t="s">
        <v>293</v>
      </c>
      <c r="B67" s="261"/>
      <c r="C67" s="262">
        <v>9.8059999999999992</v>
      </c>
      <c r="D67" s="263">
        <v>6.411626415900834E-2</v>
      </c>
      <c r="E67" s="260" t="s">
        <v>40</v>
      </c>
      <c r="F67" s="261"/>
      <c r="G67" s="33">
        <v>872.09</v>
      </c>
      <c r="H67" s="264">
        <v>2.1862348178137651E-2</v>
      </c>
      <c r="I67" s="131"/>
    </row>
    <row r="68" spans="1:9" ht="12.75" customHeight="1">
      <c r="A68" s="260" t="s">
        <v>255</v>
      </c>
      <c r="B68" s="261"/>
      <c r="C68" s="262">
        <v>753.01300000000003</v>
      </c>
      <c r="D68" s="263">
        <v>6.4757426800598414E-2</v>
      </c>
      <c r="E68" s="260" t="s">
        <v>272</v>
      </c>
      <c r="F68" s="261"/>
      <c r="G68" s="33">
        <v>852.32299999999998</v>
      </c>
      <c r="H68" s="264">
        <v>2.1862348178137651E-2</v>
      </c>
      <c r="I68" s="131"/>
    </row>
    <row r="69" spans="1:9" ht="12.75" customHeight="1">
      <c r="A69" s="260" t="s">
        <v>84</v>
      </c>
      <c r="B69" s="261"/>
      <c r="C69" s="262">
        <v>491.62099999999998</v>
      </c>
      <c r="D69" s="263">
        <v>6.6039752083778588E-2</v>
      </c>
      <c r="E69" s="260" t="s">
        <v>106</v>
      </c>
      <c r="F69" s="261"/>
      <c r="G69" s="33">
        <v>2711.6590000000001</v>
      </c>
      <c r="H69" s="264">
        <v>2.253711201079622E-2</v>
      </c>
      <c r="I69" s="131"/>
    </row>
    <row r="70" spans="1:9" ht="12.75" customHeight="1">
      <c r="A70" s="260" t="s">
        <v>165</v>
      </c>
      <c r="B70" s="261"/>
      <c r="C70" s="262">
        <v>3602.8530000000001</v>
      </c>
      <c r="D70" s="263">
        <v>6.9886727933319084E-2</v>
      </c>
      <c r="E70" s="260" t="s">
        <v>145</v>
      </c>
      <c r="F70" s="261"/>
      <c r="G70" s="33">
        <v>30724.614000000001</v>
      </c>
      <c r="H70" s="264">
        <v>2.253711201079622E-2</v>
      </c>
      <c r="I70" s="131"/>
    </row>
    <row r="71" spans="1:9" ht="12.75" customHeight="1">
      <c r="A71" s="260" t="s">
        <v>281</v>
      </c>
      <c r="B71" s="261"/>
      <c r="C71" s="262">
        <v>110.676</v>
      </c>
      <c r="D71" s="263">
        <v>6.9886727933319084E-2</v>
      </c>
      <c r="E71" s="260" t="s">
        <v>84</v>
      </c>
      <c r="F71" s="261"/>
      <c r="G71" s="33">
        <v>491.62099999999998</v>
      </c>
      <c r="H71" s="264">
        <v>2.348178137651822E-2</v>
      </c>
      <c r="I71" s="131"/>
    </row>
    <row r="72" spans="1:9" ht="12.75" customHeight="1">
      <c r="A72" s="260" t="s">
        <v>106</v>
      </c>
      <c r="B72" s="261"/>
      <c r="C72" s="262">
        <v>2711.6590000000001</v>
      </c>
      <c r="D72" s="263">
        <v>7.4161145543919643E-2</v>
      </c>
      <c r="E72" s="260" t="s">
        <v>125</v>
      </c>
      <c r="F72" s="261"/>
      <c r="G72" s="33">
        <v>20669.142</v>
      </c>
      <c r="H72" s="264">
        <v>2.6045883940620781E-2</v>
      </c>
      <c r="I72" s="131"/>
    </row>
    <row r="73" spans="1:9" ht="12.75" customHeight="1">
      <c r="A73" s="260" t="s">
        <v>276</v>
      </c>
      <c r="B73" s="261"/>
      <c r="C73" s="262">
        <v>233.79</v>
      </c>
      <c r="D73" s="263">
        <v>7.5167621783625002E-2</v>
      </c>
      <c r="E73" s="260" t="s">
        <v>138</v>
      </c>
      <c r="F73" s="261"/>
      <c r="G73" s="33">
        <v>86901.172999999995</v>
      </c>
      <c r="H73" s="264">
        <v>2.8744939271255061E-2</v>
      </c>
      <c r="I73" s="131"/>
    </row>
    <row r="74" spans="1:9" ht="12.75" customHeight="1">
      <c r="A74" s="260" t="s">
        <v>129</v>
      </c>
      <c r="B74" s="261"/>
      <c r="C74" s="262">
        <v>237414.495</v>
      </c>
      <c r="D74" s="263">
        <v>7.6939516990810003E-2</v>
      </c>
      <c r="E74" s="260" t="s">
        <v>248</v>
      </c>
      <c r="F74" s="261"/>
      <c r="G74" s="33">
        <v>9773.4410000000007</v>
      </c>
      <c r="H74" s="264">
        <v>3.0364372469635626E-2</v>
      </c>
      <c r="I74" s="131"/>
    </row>
    <row r="75" spans="1:9" ht="12.75" customHeight="1">
      <c r="A75" s="260" t="s">
        <v>279</v>
      </c>
      <c r="B75" s="261"/>
      <c r="C75" s="262">
        <v>98.027000000000001</v>
      </c>
      <c r="D75" s="263">
        <v>7.7366958751870052E-2</v>
      </c>
      <c r="E75" s="260" t="s">
        <v>242</v>
      </c>
      <c r="F75" s="261"/>
      <c r="G75" s="33">
        <v>7449.9229999999998</v>
      </c>
      <c r="H75" s="264">
        <v>3.1039136302294199E-2</v>
      </c>
      <c r="I75" s="131"/>
    </row>
    <row r="76" spans="1:9" ht="12.75" customHeight="1">
      <c r="A76" s="260" t="s">
        <v>145</v>
      </c>
      <c r="B76" s="261"/>
      <c r="C76" s="262">
        <v>30724.614000000001</v>
      </c>
      <c r="D76" s="263">
        <v>7.7968048728360759E-2</v>
      </c>
      <c r="E76" s="260" t="s">
        <v>292</v>
      </c>
      <c r="F76" s="261"/>
      <c r="G76" s="33">
        <v>103.51900000000001</v>
      </c>
      <c r="H76" s="264">
        <v>3.1848852901484481E-2</v>
      </c>
      <c r="I76" s="131"/>
    </row>
    <row r="77" spans="1:9" ht="12.75" customHeight="1">
      <c r="A77" s="260" t="s">
        <v>242</v>
      </c>
      <c r="B77" s="261"/>
      <c r="C77" s="262">
        <v>7449.9229999999998</v>
      </c>
      <c r="D77" s="263">
        <v>8.1855097243000635E-2</v>
      </c>
      <c r="E77" s="260" t="s">
        <v>140</v>
      </c>
      <c r="F77" s="261"/>
      <c r="G77" s="33">
        <v>3084.9789999999998</v>
      </c>
      <c r="H77" s="264">
        <v>3.252361673414305E-2</v>
      </c>
      <c r="I77" s="131"/>
    </row>
    <row r="78" spans="1:9" ht="12.75" customHeight="1">
      <c r="A78" s="260" t="s">
        <v>133</v>
      </c>
      <c r="B78" s="261"/>
      <c r="C78" s="262">
        <v>91703.09</v>
      </c>
      <c r="D78" s="263">
        <v>8.3351143406710834E-2</v>
      </c>
      <c r="E78" s="260" t="s">
        <v>282</v>
      </c>
      <c r="F78" s="261"/>
      <c r="G78" s="33">
        <v>10.212</v>
      </c>
      <c r="H78" s="264">
        <v>3.3468286099865047E-2</v>
      </c>
      <c r="I78" s="131"/>
    </row>
    <row r="79" spans="1:9" ht="12.75" customHeight="1">
      <c r="A79" s="260" t="s">
        <v>292</v>
      </c>
      <c r="B79" s="261"/>
      <c r="C79" s="262">
        <v>103.51900000000001</v>
      </c>
      <c r="D79" s="263">
        <v>8.5060910450951058E-2</v>
      </c>
      <c r="E79" s="260" t="s">
        <v>71</v>
      </c>
      <c r="F79" s="261"/>
      <c r="G79" s="33">
        <v>31634.524000000001</v>
      </c>
      <c r="H79" s="264">
        <v>3.3873144399460188E-2</v>
      </c>
      <c r="I79" s="131"/>
    </row>
    <row r="80" spans="1:9" ht="12.75" customHeight="1">
      <c r="A80" s="260" t="s">
        <v>248</v>
      </c>
      <c r="B80" s="261"/>
      <c r="C80" s="262">
        <v>9773.4410000000007</v>
      </c>
      <c r="D80" s="263">
        <v>8.8480444539431505E-2</v>
      </c>
      <c r="E80" s="260" t="s">
        <v>244</v>
      </c>
      <c r="F80" s="261"/>
      <c r="G80" s="33">
        <v>5710.23</v>
      </c>
      <c r="H80" s="264">
        <v>3.4278002699055329E-2</v>
      </c>
      <c r="I80" s="131"/>
    </row>
    <row r="81" spans="1:9" ht="12.75" customHeight="1">
      <c r="A81" s="260" t="s">
        <v>71</v>
      </c>
      <c r="B81" s="261"/>
      <c r="C81" s="262">
        <v>31634.524000000001</v>
      </c>
      <c r="D81" s="263">
        <v>8.9549048942081641E-2</v>
      </c>
      <c r="E81" s="260" t="s">
        <v>255</v>
      </c>
      <c r="F81" s="261"/>
      <c r="G81" s="33">
        <v>753.01300000000003</v>
      </c>
      <c r="H81" s="264">
        <v>3.4817813765182185E-2</v>
      </c>
      <c r="I81" s="131"/>
    </row>
    <row r="82" spans="1:9" ht="12.75" customHeight="1">
      <c r="A82" s="260" t="s">
        <v>272</v>
      </c>
      <c r="B82" s="261"/>
      <c r="C82" s="262">
        <v>852.32299999999998</v>
      </c>
      <c r="D82" s="263">
        <v>9.2327420388972001E-2</v>
      </c>
      <c r="E82" s="260" t="s">
        <v>228</v>
      </c>
      <c r="F82" s="261"/>
      <c r="G82" s="33">
        <v>5.8949999999999996</v>
      </c>
      <c r="H82" s="264">
        <v>3.6778993973822914E-2</v>
      </c>
      <c r="I82" s="131"/>
    </row>
    <row r="83" spans="1:9" ht="12.75" customHeight="1">
      <c r="A83" s="260" t="s">
        <v>228</v>
      </c>
      <c r="B83" s="261"/>
      <c r="C83" s="262">
        <v>5.8949999999999996</v>
      </c>
      <c r="D83" s="263">
        <v>9.3790154541531279E-2</v>
      </c>
      <c r="E83" s="260" t="s">
        <v>119</v>
      </c>
      <c r="F83" s="261"/>
      <c r="G83" s="33">
        <v>713.66499999999996</v>
      </c>
      <c r="H83" s="264">
        <v>3.6977058029689612E-2</v>
      </c>
      <c r="I83" s="131"/>
    </row>
    <row r="84" spans="1:9" ht="12.75" customHeight="1">
      <c r="A84" s="260" t="s">
        <v>290</v>
      </c>
      <c r="B84" s="261"/>
      <c r="C84" s="262">
        <v>182.40100000000001</v>
      </c>
      <c r="D84" s="263">
        <v>9.4250908313742249E-2</v>
      </c>
      <c r="E84" s="260" t="s">
        <v>293</v>
      </c>
      <c r="F84" s="261"/>
      <c r="G84" s="33">
        <v>9.8059999999999992</v>
      </c>
      <c r="H84" s="264">
        <v>3.7651821862348181E-2</v>
      </c>
      <c r="I84" s="131"/>
    </row>
    <row r="85" spans="1:9" ht="12.75" customHeight="1">
      <c r="A85" s="260" t="s">
        <v>125</v>
      </c>
      <c r="B85" s="261"/>
      <c r="C85" s="262">
        <v>20669.142</v>
      </c>
      <c r="D85" s="263">
        <v>9.5319512716392385E-2</v>
      </c>
      <c r="E85" s="260" t="s">
        <v>69</v>
      </c>
      <c r="F85" s="261"/>
      <c r="G85" s="33">
        <v>79716.202999999994</v>
      </c>
      <c r="H85" s="264">
        <v>3.8056680161943322E-2</v>
      </c>
      <c r="I85" s="131"/>
    </row>
    <row r="86" spans="1:9" ht="12.75" customHeight="1">
      <c r="A86" s="260" t="s">
        <v>154</v>
      </c>
      <c r="B86" s="261"/>
      <c r="C86" s="262">
        <v>20053.742999999999</v>
      </c>
      <c r="D86" s="263">
        <v>9.5960675357982472E-2</v>
      </c>
      <c r="E86" s="260" t="s">
        <v>74</v>
      </c>
      <c r="F86" s="261"/>
      <c r="G86" s="33">
        <v>513.36699999999996</v>
      </c>
      <c r="H86" s="264">
        <v>3.987439588325499E-2</v>
      </c>
      <c r="I86" s="131"/>
    </row>
    <row r="87" spans="1:9" ht="12.75" customHeight="1">
      <c r="A87" s="260" t="s">
        <v>95</v>
      </c>
      <c r="B87" s="261"/>
      <c r="C87" s="262">
        <v>4.1970000000000001</v>
      </c>
      <c r="D87" s="263">
        <v>9.5988011749678179E-2</v>
      </c>
      <c r="E87" s="260" t="s">
        <v>95</v>
      </c>
      <c r="F87" s="261"/>
      <c r="G87" s="33">
        <v>4.1970000000000001</v>
      </c>
      <c r="H87" s="264">
        <v>3.987439588325499E-2</v>
      </c>
      <c r="I87" s="131"/>
    </row>
    <row r="88" spans="1:9" ht="12.75" customHeight="1">
      <c r="A88" s="260" t="s">
        <v>294</v>
      </c>
      <c r="B88" s="261"/>
      <c r="C88" s="262">
        <v>13.698</v>
      </c>
      <c r="D88" s="263">
        <v>9.7856134314814366E-2</v>
      </c>
      <c r="E88" s="260" t="s">
        <v>279</v>
      </c>
      <c r="F88" s="261"/>
      <c r="G88" s="33">
        <v>98.027000000000001</v>
      </c>
      <c r="H88" s="264">
        <v>3.9946018893387315E-2</v>
      </c>
      <c r="I88" s="131"/>
    </row>
    <row r="89" spans="1:9" ht="12.75" customHeight="1">
      <c r="A89" s="260" t="s">
        <v>256</v>
      </c>
      <c r="B89" s="261"/>
      <c r="C89" s="262">
        <v>6341.8919999999998</v>
      </c>
      <c r="D89" s="263">
        <v>9.9593930326992944E-2</v>
      </c>
      <c r="E89" s="260" t="s">
        <v>280</v>
      </c>
      <c r="F89" s="261"/>
      <c r="G89" s="33">
        <v>53.396000000000001</v>
      </c>
      <c r="H89" s="264">
        <v>4.048582995951417E-2</v>
      </c>
      <c r="I89" s="131"/>
    </row>
    <row r="90" spans="1:9" ht="12.75" customHeight="1">
      <c r="A90" s="260" t="s">
        <v>136</v>
      </c>
      <c r="B90" s="261"/>
      <c r="C90" s="262">
        <v>1099.8869999999999</v>
      </c>
      <c r="D90" s="263">
        <v>0.10023509296858303</v>
      </c>
      <c r="E90" s="260" t="s">
        <v>256</v>
      </c>
      <c r="F90" s="261"/>
      <c r="G90" s="33">
        <v>6341.8919999999998</v>
      </c>
      <c r="H90" s="264">
        <v>4.1160593792172739E-2</v>
      </c>
      <c r="I90" s="131"/>
    </row>
    <row r="91" spans="1:9" ht="12.75" customHeight="1">
      <c r="A91" s="260" t="s">
        <v>241</v>
      </c>
      <c r="B91" s="261"/>
      <c r="C91" s="262">
        <v>14033.623</v>
      </c>
      <c r="D91" s="263">
        <v>0.10023509296858303</v>
      </c>
      <c r="E91" s="260" t="s">
        <v>101</v>
      </c>
      <c r="F91" s="261"/>
      <c r="G91" s="33">
        <v>1334908.82</v>
      </c>
      <c r="H91" s="264">
        <v>4.1565452091767881E-2</v>
      </c>
      <c r="I91" s="131"/>
    </row>
    <row r="92" spans="1:9" ht="12.75" customHeight="1">
      <c r="A92" s="260" t="s">
        <v>119</v>
      </c>
      <c r="B92" s="261"/>
      <c r="C92" s="262">
        <v>713.66499999999996</v>
      </c>
      <c r="D92" s="263">
        <v>0.10301346441547339</v>
      </c>
      <c r="E92" s="260" t="s">
        <v>80</v>
      </c>
      <c r="F92" s="261"/>
      <c r="G92" s="33">
        <v>1168.345</v>
      </c>
      <c r="H92" s="264">
        <v>4.2105263157894736E-2</v>
      </c>
      <c r="I92" s="131"/>
    </row>
    <row r="93" spans="1:9" ht="12.75" customHeight="1">
      <c r="A93" s="260" t="s">
        <v>58</v>
      </c>
      <c r="B93" s="261"/>
      <c r="C93" s="262">
        <v>18555.115000000002</v>
      </c>
      <c r="D93" s="263">
        <v>0.10322718529600342</v>
      </c>
      <c r="E93" s="260" t="s">
        <v>290</v>
      </c>
      <c r="F93" s="261"/>
      <c r="G93" s="33">
        <v>182.40100000000001</v>
      </c>
      <c r="H93" s="264">
        <v>4.2105263157894736E-2</v>
      </c>
      <c r="I93" s="131"/>
    </row>
    <row r="94" spans="1:9" ht="12.75" customHeight="1">
      <c r="A94" s="260" t="s">
        <v>144</v>
      </c>
      <c r="B94" s="261"/>
      <c r="C94" s="262">
        <v>4373.63</v>
      </c>
      <c r="D94" s="263">
        <v>0.10515067322077366</v>
      </c>
      <c r="E94" s="260" t="s">
        <v>58</v>
      </c>
      <c r="F94" s="261"/>
      <c r="G94" s="33">
        <v>18555.115000000002</v>
      </c>
      <c r="H94" s="264">
        <v>4.2645074224021591E-2</v>
      </c>
      <c r="I94" s="131"/>
    </row>
    <row r="95" spans="1:9" ht="12.75" customHeight="1">
      <c r="A95" s="260" t="s">
        <v>80</v>
      </c>
      <c r="B95" s="261"/>
      <c r="C95" s="262">
        <v>1168.345</v>
      </c>
      <c r="D95" s="263">
        <v>0.10686044026501389</v>
      </c>
      <c r="E95" s="260" t="s">
        <v>241</v>
      </c>
      <c r="F95" s="261"/>
      <c r="G95" s="33">
        <v>14033.623</v>
      </c>
      <c r="H95" s="264">
        <v>4.5479082321187587E-2</v>
      </c>
      <c r="I95" s="131"/>
    </row>
    <row r="96" spans="1:9" ht="12.75" customHeight="1">
      <c r="A96" s="260" t="s">
        <v>282</v>
      </c>
      <c r="B96" s="261"/>
      <c r="C96" s="262">
        <v>10.212</v>
      </c>
      <c r="D96" s="263">
        <v>0.1102314320714812</v>
      </c>
      <c r="E96" s="260" t="s">
        <v>165</v>
      </c>
      <c r="F96" s="261"/>
      <c r="G96" s="33">
        <v>3602.8530000000001</v>
      </c>
      <c r="H96" s="264">
        <v>4.6018893387314443E-2</v>
      </c>
      <c r="I96" s="131"/>
    </row>
    <row r="97" spans="1:9" ht="12.75" customHeight="1">
      <c r="A97" s="260" t="s">
        <v>122</v>
      </c>
      <c r="B97" s="261"/>
      <c r="C97" s="262">
        <v>311.73899999999998</v>
      </c>
      <c r="D97" s="263">
        <v>0.11305834580038469</v>
      </c>
      <c r="E97" s="260" t="s">
        <v>135</v>
      </c>
      <c r="F97" s="261"/>
      <c r="G97" s="33">
        <v>68706.122000000003</v>
      </c>
      <c r="H97" s="264">
        <v>4.6558704453441298E-2</v>
      </c>
      <c r="I97" s="131"/>
    </row>
    <row r="98" spans="1:9" ht="12.75" customHeight="1">
      <c r="A98" s="260" t="s">
        <v>69</v>
      </c>
      <c r="B98" s="261"/>
      <c r="C98" s="262">
        <v>79716.202999999994</v>
      </c>
      <c r="D98" s="263">
        <v>0.1169053216499252</v>
      </c>
      <c r="E98" s="260" t="s">
        <v>238</v>
      </c>
      <c r="F98" s="261"/>
      <c r="G98" s="33">
        <v>305.39800000000002</v>
      </c>
      <c r="H98" s="264">
        <v>4.9257759784075573E-2</v>
      </c>
      <c r="I98" s="131"/>
    </row>
    <row r="99" spans="1:9" ht="12.75" customHeight="1">
      <c r="A99" s="260" t="s">
        <v>147</v>
      </c>
      <c r="B99" s="261"/>
      <c r="C99" s="262">
        <v>6025.5919999999996</v>
      </c>
      <c r="D99" s="263">
        <v>0.1222483436631759</v>
      </c>
      <c r="E99" s="260" t="s">
        <v>226</v>
      </c>
      <c r="F99" s="261"/>
      <c r="G99" s="33">
        <v>2730.7739999999999</v>
      </c>
      <c r="H99" s="264">
        <v>5.1686909581646422E-2</v>
      </c>
      <c r="I99" s="131"/>
    </row>
    <row r="100" spans="1:9" ht="12.75" customHeight="1">
      <c r="A100" s="260" t="s">
        <v>238</v>
      </c>
      <c r="B100" s="261"/>
      <c r="C100" s="262">
        <v>305.39800000000002</v>
      </c>
      <c r="D100" s="263">
        <v>0.12695020303483651</v>
      </c>
      <c r="E100" s="260" t="s">
        <v>78</v>
      </c>
      <c r="F100" s="261"/>
      <c r="G100" s="33">
        <v>2242.078</v>
      </c>
      <c r="H100" s="264">
        <v>5.1821862348178135E-2</v>
      </c>
      <c r="I100" s="131"/>
    </row>
    <row r="101" spans="1:9" ht="12.75" customHeight="1">
      <c r="A101" s="260" t="s">
        <v>101</v>
      </c>
      <c r="B101" s="261"/>
      <c r="C101" s="262">
        <v>1334908.82</v>
      </c>
      <c r="D101" s="263">
        <v>0.12844624919854669</v>
      </c>
      <c r="E101" s="260" t="s">
        <v>281</v>
      </c>
      <c r="F101" s="261"/>
      <c r="G101" s="33">
        <v>110.676</v>
      </c>
      <c r="H101" s="264">
        <v>5.2091767881241563E-2</v>
      </c>
      <c r="I101" s="131"/>
    </row>
    <row r="102" spans="1:9" ht="12.75" customHeight="1">
      <c r="A102" s="260" t="s">
        <v>114</v>
      </c>
      <c r="B102" s="261"/>
      <c r="C102" s="262">
        <v>4979.6719999999996</v>
      </c>
      <c r="D102" s="263">
        <v>0.13101089976490704</v>
      </c>
      <c r="E102" s="260" t="s">
        <v>68</v>
      </c>
      <c r="F102" s="261"/>
      <c r="G102" s="33">
        <v>34950.167999999998</v>
      </c>
      <c r="H102" s="264">
        <v>5.2361673414304991E-2</v>
      </c>
      <c r="I102" s="131"/>
    </row>
    <row r="103" spans="1:9" ht="12.75" customHeight="1">
      <c r="A103" s="260" t="s">
        <v>78</v>
      </c>
      <c r="B103" s="261"/>
      <c r="C103" s="262">
        <v>2242.078</v>
      </c>
      <c r="D103" s="263">
        <v>0.13357555033126736</v>
      </c>
      <c r="E103" s="260" t="s">
        <v>287</v>
      </c>
      <c r="F103" s="261"/>
      <c r="G103" s="33">
        <v>20.155999999999999</v>
      </c>
      <c r="H103" s="264">
        <v>5.2496626180836704E-2</v>
      </c>
      <c r="I103" s="131"/>
    </row>
    <row r="104" spans="1:9" ht="12.75" customHeight="1">
      <c r="A104" s="260" t="s">
        <v>140</v>
      </c>
      <c r="B104" s="261"/>
      <c r="C104" s="262">
        <v>3084.9789999999998</v>
      </c>
      <c r="D104" s="263">
        <v>0.13485787561444754</v>
      </c>
      <c r="E104" s="260" t="s">
        <v>257</v>
      </c>
      <c r="F104" s="261"/>
      <c r="G104" s="33">
        <v>28765.162</v>
      </c>
      <c r="H104" s="264">
        <v>5.3981106612685563E-2</v>
      </c>
      <c r="I104" s="131"/>
    </row>
    <row r="105" spans="1:9" ht="12.75" customHeight="1">
      <c r="A105" s="260" t="s">
        <v>240</v>
      </c>
      <c r="B105" s="261"/>
      <c r="C105" s="262">
        <v>6160.4229999999998</v>
      </c>
      <c r="D105" s="263">
        <v>0.14169694379140843</v>
      </c>
      <c r="E105" s="260" t="s">
        <v>291</v>
      </c>
      <c r="F105" s="261"/>
      <c r="G105" s="33">
        <v>1.1359999999999999</v>
      </c>
      <c r="H105" s="264">
        <v>5.4650494675243078E-2</v>
      </c>
      <c r="I105" s="131"/>
    </row>
    <row r="106" spans="1:9" ht="12.75" customHeight="1">
      <c r="A106" s="260" t="s">
        <v>258</v>
      </c>
      <c r="B106" s="261"/>
      <c r="C106" s="262">
        <v>519.86099999999999</v>
      </c>
      <c r="D106" s="263">
        <v>0.14276554819405857</v>
      </c>
      <c r="E106" s="260" t="s">
        <v>122</v>
      </c>
      <c r="F106" s="261"/>
      <c r="G106" s="33">
        <v>311.73899999999998</v>
      </c>
      <c r="H106" s="264">
        <v>5.5600539811066128E-2</v>
      </c>
      <c r="I106" s="131"/>
    </row>
    <row r="107" spans="1:9" ht="12.75" customHeight="1">
      <c r="A107" s="260" t="s">
        <v>169</v>
      </c>
      <c r="B107" s="261"/>
      <c r="C107" s="262">
        <v>45715.01</v>
      </c>
      <c r="D107" s="263">
        <v>0.15409275486215004</v>
      </c>
      <c r="E107" s="260" t="s">
        <v>240</v>
      </c>
      <c r="F107" s="261"/>
      <c r="G107" s="33">
        <v>6160.4229999999998</v>
      </c>
      <c r="H107" s="264">
        <v>5.7624831309041835E-2</v>
      </c>
      <c r="I107" s="131"/>
    </row>
    <row r="108" spans="1:9" ht="12.75" customHeight="1">
      <c r="A108" s="260" t="s">
        <v>226</v>
      </c>
      <c r="B108" s="261"/>
      <c r="C108" s="262">
        <v>2730.7739999999999</v>
      </c>
      <c r="D108" s="263">
        <v>0.15751228895063046</v>
      </c>
      <c r="E108" s="260" t="s">
        <v>224</v>
      </c>
      <c r="F108" s="261"/>
      <c r="G108" s="33">
        <v>458.05700000000002</v>
      </c>
      <c r="H108" s="264">
        <v>5.8506068200638084E-2</v>
      </c>
      <c r="I108" s="131"/>
    </row>
    <row r="109" spans="1:9" ht="12.75" customHeight="1">
      <c r="A109" s="260" t="s">
        <v>73</v>
      </c>
      <c r="B109" s="261"/>
      <c r="C109" s="262">
        <v>10365.089</v>
      </c>
      <c r="D109" s="263">
        <v>0.15943577687540073</v>
      </c>
      <c r="E109" s="260" t="s">
        <v>227</v>
      </c>
      <c r="F109" s="261"/>
      <c r="G109" s="33">
        <v>404.37599999999998</v>
      </c>
      <c r="H109" s="264">
        <v>5.8506068200638084E-2</v>
      </c>
      <c r="I109" s="131"/>
    </row>
    <row r="110" spans="1:9" ht="12.75" customHeight="1">
      <c r="A110" s="260" t="s">
        <v>289</v>
      </c>
      <c r="B110" s="261"/>
      <c r="C110" s="262">
        <v>1.5109999999999999</v>
      </c>
      <c r="D110" s="263">
        <v>0.15984072170166813</v>
      </c>
      <c r="E110" s="260" t="s">
        <v>229</v>
      </c>
      <c r="F110" s="261"/>
      <c r="G110" s="33">
        <v>198.03700000000001</v>
      </c>
      <c r="H110" s="264">
        <v>5.8506068200638084E-2</v>
      </c>
      <c r="I110" s="131"/>
    </row>
    <row r="111" spans="1:9" ht="12.75" customHeight="1">
      <c r="A111" s="260" t="s">
        <v>185</v>
      </c>
      <c r="B111" s="261"/>
      <c r="C111" s="262">
        <v>3192.723</v>
      </c>
      <c r="D111" s="263">
        <v>0.1607181021585809</v>
      </c>
      <c r="E111" s="260" t="s">
        <v>169</v>
      </c>
      <c r="F111" s="261"/>
      <c r="G111" s="33">
        <v>45715.01</v>
      </c>
      <c r="H111" s="264">
        <v>6.0053981106612683E-2</v>
      </c>
      <c r="I111" s="131"/>
    </row>
    <row r="112" spans="1:9" ht="12.75" customHeight="1">
      <c r="A112" s="260" t="s">
        <v>135</v>
      </c>
      <c r="B112" s="261"/>
      <c r="C112" s="262">
        <v>68706.122000000003</v>
      </c>
      <c r="D112" s="263">
        <v>0.16606112417183158</v>
      </c>
      <c r="E112" s="260" t="s">
        <v>220</v>
      </c>
      <c r="F112" s="261"/>
      <c r="G112" s="33">
        <v>11262.628000000001</v>
      </c>
      <c r="H112" s="264">
        <v>6.4777327935222673E-2</v>
      </c>
      <c r="I112" s="131"/>
    </row>
    <row r="113" spans="1:9" ht="12.75" customHeight="1">
      <c r="A113" s="260" t="s">
        <v>141</v>
      </c>
      <c r="B113" s="261"/>
      <c r="C113" s="262">
        <v>9066.6039999999994</v>
      </c>
      <c r="D113" s="263">
        <v>0.16606112417183158</v>
      </c>
      <c r="E113" s="260" t="s">
        <v>222</v>
      </c>
      <c r="F113" s="261"/>
      <c r="G113" s="33">
        <v>9796.8520000000008</v>
      </c>
      <c r="H113" s="264">
        <v>6.6801619433198386E-2</v>
      </c>
      <c r="I113" s="131"/>
    </row>
    <row r="114" spans="1:9" ht="12.75" customHeight="1">
      <c r="A114" s="260" t="s">
        <v>252</v>
      </c>
      <c r="B114" s="261"/>
      <c r="C114" s="262">
        <v>14261.566000000001</v>
      </c>
      <c r="D114" s="263">
        <v>0.16627484505236162</v>
      </c>
      <c r="E114" s="260" t="s">
        <v>144</v>
      </c>
      <c r="F114" s="261"/>
      <c r="G114" s="33">
        <v>4373.63</v>
      </c>
      <c r="H114" s="264">
        <v>6.7341430499325242E-2</v>
      </c>
      <c r="I114" s="131"/>
    </row>
    <row r="115" spans="1:9" ht="12.75" customHeight="1">
      <c r="A115" s="260" t="s">
        <v>222</v>
      </c>
      <c r="B115" s="261"/>
      <c r="C115" s="262">
        <v>9796.8520000000008</v>
      </c>
      <c r="D115" s="263">
        <v>0.16670228681342167</v>
      </c>
      <c r="E115" s="260" t="s">
        <v>147</v>
      </c>
      <c r="F115" s="261"/>
      <c r="G115" s="33">
        <v>6025.5919999999996</v>
      </c>
      <c r="H115" s="264">
        <v>6.7341430499325242E-2</v>
      </c>
      <c r="I115" s="131"/>
    </row>
    <row r="116" spans="1:9" ht="12.75" customHeight="1">
      <c r="A116" s="260" t="s">
        <v>286</v>
      </c>
      <c r="B116" s="261"/>
      <c r="C116" s="262">
        <v>67.311999999999998</v>
      </c>
      <c r="D116" s="263">
        <v>0.16755717033554179</v>
      </c>
      <c r="E116" s="260" t="s">
        <v>252</v>
      </c>
      <c r="F116" s="261"/>
      <c r="G116" s="33">
        <v>14261.566000000001</v>
      </c>
      <c r="H116" s="264">
        <v>6.7881241565452097E-2</v>
      </c>
      <c r="I116" s="131"/>
    </row>
    <row r="117" spans="1:9" ht="12.75" customHeight="1">
      <c r="A117" s="260" t="s">
        <v>68</v>
      </c>
      <c r="B117" s="261"/>
      <c r="C117" s="262">
        <v>34950.167999999998</v>
      </c>
      <c r="D117" s="263">
        <v>0.16862577473819193</v>
      </c>
      <c r="E117" s="260" t="s">
        <v>65</v>
      </c>
      <c r="F117" s="261"/>
      <c r="G117" s="33">
        <v>1477.5139999999999</v>
      </c>
      <c r="H117" s="264">
        <v>6.9230769230769235E-2</v>
      </c>
      <c r="I117" s="131"/>
    </row>
    <row r="118" spans="1:9" ht="12.75" customHeight="1">
      <c r="A118" s="260" t="s">
        <v>257</v>
      </c>
      <c r="B118" s="261"/>
      <c r="C118" s="262">
        <v>28765.162</v>
      </c>
      <c r="D118" s="263">
        <v>0.16990810002137208</v>
      </c>
      <c r="E118" s="260" t="s">
        <v>233</v>
      </c>
      <c r="F118" s="261"/>
      <c r="G118" s="33">
        <v>109.26900000000001</v>
      </c>
      <c r="H118" s="264">
        <v>6.9905533063427797E-2</v>
      </c>
      <c r="I118" s="131"/>
    </row>
    <row r="119" spans="1:9" ht="12.75" customHeight="1">
      <c r="A119" s="260" t="s">
        <v>284</v>
      </c>
      <c r="B119" s="261"/>
      <c r="C119" s="262">
        <v>20.346</v>
      </c>
      <c r="D119" s="263">
        <v>0.17311391322932251</v>
      </c>
      <c r="E119" s="260" t="s">
        <v>73</v>
      </c>
      <c r="F119" s="261"/>
      <c r="G119" s="33">
        <v>10365.089</v>
      </c>
      <c r="H119" s="264">
        <v>7.0715249662618079E-2</v>
      </c>
      <c r="I119" s="131"/>
    </row>
    <row r="120" spans="1:9" ht="12.75" customHeight="1">
      <c r="A120" s="260" t="s">
        <v>221</v>
      </c>
      <c r="B120" s="261"/>
      <c r="C120" s="262">
        <v>67.921999999999997</v>
      </c>
      <c r="D120" s="263">
        <v>0.17738833083992306</v>
      </c>
      <c r="E120" s="260" t="s">
        <v>111</v>
      </c>
      <c r="F120" s="261"/>
      <c r="G120" s="33">
        <v>15841.096</v>
      </c>
      <c r="H120" s="264">
        <v>7.4763832658569507E-2</v>
      </c>
      <c r="I120" s="131"/>
    </row>
    <row r="121" spans="1:9" ht="12.75" customHeight="1">
      <c r="A121" s="260" t="s">
        <v>187</v>
      </c>
      <c r="B121" s="261"/>
      <c r="C121" s="262">
        <v>3767.683</v>
      </c>
      <c r="D121" s="263">
        <v>0.17867065612310323</v>
      </c>
      <c r="E121" s="260" t="s">
        <v>108</v>
      </c>
      <c r="F121" s="261"/>
      <c r="G121" s="33">
        <v>23151.629000000001</v>
      </c>
      <c r="H121" s="264">
        <v>7.4832792331033737E-2</v>
      </c>
      <c r="I121" s="131"/>
    </row>
    <row r="122" spans="1:9" ht="12.75" customHeight="1">
      <c r="A122" s="260" t="s">
        <v>223</v>
      </c>
      <c r="B122" s="261"/>
      <c r="C122" s="262">
        <v>104.09699999999999</v>
      </c>
      <c r="D122" s="263">
        <v>0.18016670228681342</v>
      </c>
      <c r="E122" s="260" t="s">
        <v>141</v>
      </c>
      <c r="F122" s="261"/>
      <c r="G122" s="33">
        <v>9066.6039999999994</v>
      </c>
      <c r="H122" s="264">
        <v>7.5708502024291496E-2</v>
      </c>
      <c r="I122" s="131"/>
    </row>
    <row r="123" spans="1:9" ht="12.75" customHeight="1">
      <c r="A123" s="260" t="s">
        <v>251</v>
      </c>
      <c r="B123" s="261"/>
      <c r="C123" s="262">
        <v>45654.044000000002</v>
      </c>
      <c r="D123" s="263">
        <v>0.18016670228681342</v>
      </c>
      <c r="E123" s="260" t="s">
        <v>251</v>
      </c>
      <c r="F123" s="261"/>
      <c r="G123" s="33">
        <v>45654.044000000002</v>
      </c>
      <c r="H123" s="264">
        <v>7.6788124156545207E-2</v>
      </c>
      <c r="I123" s="131"/>
    </row>
    <row r="124" spans="1:9" ht="12.75" customHeight="1">
      <c r="A124" s="260" t="s">
        <v>233</v>
      </c>
      <c r="B124" s="261"/>
      <c r="C124" s="262">
        <v>109.26900000000001</v>
      </c>
      <c r="D124" s="263">
        <v>0.18315879461423382</v>
      </c>
      <c r="E124" s="260" t="s">
        <v>185</v>
      </c>
      <c r="F124" s="261"/>
      <c r="G124" s="33">
        <v>3192.723</v>
      </c>
      <c r="H124" s="264">
        <v>7.8542510121457493E-2</v>
      </c>
      <c r="I124" s="131"/>
    </row>
    <row r="125" spans="1:9" ht="12.75" customHeight="1">
      <c r="A125" s="260" t="s">
        <v>265</v>
      </c>
      <c r="B125" s="261"/>
      <c r="C125" s="262">
        <v>6.0570000000000004</v>
      </c>
      <c r="D125" s="263">
        <v>0.1839247001413937</v>
      </c>
      <c r="E125" s="260" t="s">
        <v>223</v>
      </c>
      <c r="F125" s="261"/>
      <c r="G125" s="33">
        <v>104.09699999999999</v>
      </c>
      <c r="H125" s="264">
        <v>8.3670715249662617E-2</v>
      </c>
      <c r="I125" s="131"/>
    </row>
    <row r="126" spans="1:9" ht="12.75" customHeight="1">
      <c r="A126" s="260" t="s">
        <v>220</v>
      </c>
      <c r="B126" s="261"/>
      <c r="C126" s="262">
        <v>11262.628000000001</v>
      </c>
      <c r="D126" s="263">
        <v>0.18787610368810143</v>
      </c>
      <c r="E126" s="260" t="s">
        <v>221</v>
      </c>
      <c r="F126" s="261"/>
      <c r="G126" s="33">
        <v>67.921999999999997</v>
      </c>
      <c r="H126" s="264">
        <v>8.4480431848852899E-2</v>
      </c>
      <c r="I126" s="131"/>
    </row>
    <row r="127" spans="1:9" ht="12.75" customHeight="1">
      <c r="A127" s="260" t="s">
        <v>232</v>
      </c>
      <c r="B127" s="261"/>
      <c r="C127" s="262">
        <v>172.458</v>
      </c>
      <c r="D127" s="263">
        <v>0.19277623423808507</v>
      </c>
      <c r="E127" s="260" t="s">
        <v>294</v>
      </c>
      <c r="F127" s="261"/>
      <c r="G127" s="33">
        <v>13.698</v>
      </c>
      <c r="H127" s="264">
        <v>8.4827721379796717E-2</v>
      </c>
      <c r="I127" s="131"/>
    </row>
    <row r="128" spans="1:9" ht="12.75" customHeight="1">
      <c r="A128" s="260" t="s">
        <v>121</v>
      </c>
      <c r="B128" s="261"/>
      <c r="C128" s="262">
        <v>73137.148000000001</v>
      </c>
      <c r="D128" s="263">
        <v>0.19352832051430835</v>
      </c>
      <c r="E128" s="260" t="s">
        <v>131</v>
      </c>
      <c r="F128" s="261"/>
      <c r="G128" s="33">
        <v>27949.395</v>
      </c>
      <c r="H128" s="264">
        <v>9.1363022941970309E-2</v>
      </c>
      <c r="I128" s="131"/>
    </row>
    <row r="129" spans="1:9" ht="12.75" customHeight="1">
      <c r="A129" s="260" t="s">
        <v>108</v>
      </c>
      <c r="B129" s="261"/>
      <c r="C129" s="262">
        <v>23151.629000000001</v>
      </c>
      <c r="D129" s="263">
        <v>0.19461240683505912</v>
      </c>
      <c r="E129" s="260" t="s">
        <v>121</v>
      </c>
      <c r="F129" s="261"/>
      <c r="G129" s="33">
        <v>73137.148000000001</v>
      </c>
      <c r="H129" s="264">
        <v>9.244264507422402E-2</v>
      </c>
      <c r="I129" s="131"/>
    </row>
    <row r="130" spans="1:9" ht="12.75" customHeight="1">
      <c r="A130" s="260" t="s">
        <v>200</v>
      </c>
      <c r="B130" s="261"/>
      <c r="C130" s="262">
        <v>2056.7689999999998</v>
      </c>
      <c r="D130" s="263">
        <v>0.1976918144902757</v>
      </c>
      <c r="E130" s="260" t="s">
        <v>70</v>
      </c>
      <c r="F130" s="261"/>
      <c r="G130" s="33">
        <v>6262.6670000000004</v>
      </c>
      <c r="H130" s="264">
        <v>9.5681511470985151E-2</v>
      </c>
      <c r="I130" s="131"/>
    </row>
    <row r="131" spans="1:9" ht="12.75" customHeight="1">
      <c r="A131" s="260" t="s">
        <v>224</v>
      </c>
      <c r="B131" s="261"/>
      <c r="C131" s="262">
        <v>458.05700000000002</v>
      </c>
      <c r="D131" s="263">
        <v>0.20035699411865199</v>
      </c>
      <c r="E131" s="260" t="s">
        <v>150</v>
      </c>
      <c r="F131" s="261"/>
      <c r="G131" s="33">
        <v>3930.672</v>
      </c>
      <c r="H131" s="264">
        <v>9.6634875217523036E-2</v>
      </c>
      <c r="I131" s="131"/>
    </row>
    <row r="132" spans="1:9" ht="12.75" customHeight="1">
      <c r="A132" s="260" t="s">
        <v>227</v>
      </c>
      <c r="B132" s="261"/>
      <c r="C132" s="262">
        <v>404.37599999999998</v>
      </c>
      <c r="D132" s="263">
        <v>0.20035699411865199</v>
      </c>
      <c r="E132" s="260" t="s">
        <v>46</v>
      </c>
      <c r="F132" s="261"/>
      <c r="G132" s="33">
        <v>1291.6089999999999</v>
      </c>
      <c r="H132" s="264">
        <v>9.7165991902834009E-2</v>
      </c>
      <c r="I132" s="131"/>
    </row>
    <row r="133" spans="1:9" ht="12.75" customHeight="1">
      <c r="A133" s="260" t="s">
        <v>229</v>
      </c>
      <c r="B133" s="261"/>
      <c r="C133" s="262">
        <v>198.03700000000001</v>
      </c>
      <c r="D133" s="263">
        <v>0.20035699411865199</v>
      </c>
      <c r="E133" s="260" t="s">
        <v>160</v>
      </c>
      <c r="F133" s="261"/>
      <c r="G133" s="33">
        <v>9636.0159999999996</v>
      </c>
      <c r="H133" s="264">
        <v>9.8515519568151147E-2</v>
      </c>
      <c r="I133" s="131"/>
    </row>
    <row r="134" spans="1:9" ht="12.75" customHeight="1">
      <c r="A134" s="260" t="s">
        <v>111</v>
      </c>
      <c r="B134" s="261"/>
      <c r="C134" s="262">
        <v>15841.096</v>
      </c>
      <c r="D134" s="263">
        <v>0.20773669587518701</v>
      </c>
      <c r="E134" s="260" t="s">
        <v>260</v>
      </c>
      <c r="F134" s="261"/>
      <c r="G134" s="33">
        <v>28519.913</v>
      </c>
      <c r="H134" s="264">
        <v>9.946018893387315E-2</v>
      </c>
      <c r="I134" s="131"/>
    </row>
    <row r="135" spans="1:9" ht="12.75" customHeight="1">
      <c r="A135" s="260" t="s">
        <v>79</v>
      </c>
      <c r="B135" s="261"/>
      <c r="C135" s="262">
        <v>49751.502999999997</v>
      </c>
      <c r="D135" s="263">
        <v>0.20923274203889719</v>
      </c>
      <c r="E135" s="260" t="s">
        <v>200</v>
      </c>
      <c r="F135" s="261"/>
      <c r="G135" s="33">
        <v>2056.7689999999998</v>
      </c>
      <c r="H135" s="264">
        <v>0.10107962213225372</v>
      </c>
      <c r="I135" s="131"/>
    </row>
    <row r="136" spans="1:9" ht="12.75" customHeight="1">
      <c r="A136" s="260" t="s">
        <v>249</v>
      </c>
      <c r="B136" s="261"/>
      <c r="C136" s="262">
        <v>193246.61</v>
      </c>
      <c r="D136" s="263">
        <v>0.215430647574268</v>
      </c>
      <c r="E136" s="260" t="s">
        <v>254</v>
      </c>
      <c r="F136" s="261"/>
      <c r="G136" s="33">
        <v>225.45099999999999</v>
      </c>
      <c r="H136" s="264">
        <v>0.10208293969379505</v>
      </c>
      <c r="I136" s="131"/>
    </row>
    <row r="137" spans="1:9" ht="12.75" customHeight="1">
      <c r="A137" s="260" t="s">
        <v>197</v>
      </c>
      <c r="B137" s="261"/>
      <c r="C137" s="262">
        <v>9851.44</v>
      </c>
      <c r="D137" s="263">
        <v>0.22184227399016884</v>
      </c>
      <c r="E137" s="260" t="s">
        <v>213</v>
      </c>
      <c r="F137" s="261"/>
      <c r="G137" s="33">
        <v>15.055</v>
      </c>
      <c r="H137" s="264">
        <v>0.10224671874069965</v>
      </c>
      <c r="I137" s="131"/>
    </row>
    <row r="138" spans="1:9" ht="12.75" customHeight="1">
      <c r="A138" s="260" t="s">
        <v>239</v>
      </c>
      <c r="B138" s="261"/>
      <c r="C138" s="262">
        <v>4590.79</v>
      </c>
      <c r="D138" s="263">
        <v>0.23423808506091046</v>
      </c>
      <c r="E138" s="260" t="s">
        <v>166</v>
      </c>
      <c r="F138" s="261"/>
      <c r="G138" s="33">
        <v>21537.219000000001</v>
      </c>
      <c r="H138" s="264">
        <v>0.10431848852901485</v>
      </c>
      <c r="I138" s="131"/>
    </row>
    <row r="139" spans="1:9" ht="12.75" customHeight="1">
      <c r="A139" s="260" t="s">
        <v>287</v>
      </c>
      <c r="B139" s="261"/>
      <c r="C139" s="262">
        <v>20.155999999999999</v>
      </c>
      <c r="D139" s="263">
        <v>0.23433969006968702</v>
      </c>
      <c r="E139" s="260" t="s">
        <v>232</v>
      </c>
      <c r="F139" s="261"/>
      <c r="G139" s="33">
        <v>172.458</v>
      </c>
      <c r="H139" s="264">
        <v>0.10458839406207827</v>
      </c>
      <c r="I139" s="131"/>
    </row>
    <row r="140" spans="1:9" ht="12.75" customHeight="1">
      <c r="A140" s="260" t="s">
        <v>161</v>
      </c>
      <c r="B140" s="261"/>
      <c r="C140" s="262">
        <v>7542.674</v>
      </c>
      <c r="D140" s="263">
        <v>0.24300064116264158</v>
      </c>
      <c r="E140" s="260" t="s">
        <v>151</v>
      </c>
      <c r="F140" s="261"/>
      <c r="G140" s="33">
        <v>2712.1410000000001</v>
      </c>
      <c r="H140" s="264">
        <v>0.10620782726045884</v>
      </c>
      <c r="I140" s="131"/>
    </row>
    <row r="141" spans="1:9" ht="12.75" customHeight="1">
      <c r="A141" s="260" t="s">
        <v>149</v>
      </c>
      <c r="B141" s="261"/>
      <c r="C141" s="262">
        <v>4196.99</v>
      </c>
      <c r="D141" s="263">
        <v>0.25112203462278265</v>
      </c>
      <c r="E141" s="260" t="s">
        <v>51</v>
      </c>
      <c r="F141" s="261"/>
      <c r="G141" s="33">
        <v>86.078999999999994</v>
      </c>
      <c r="H141" s="264">
        <v>0.11147098515519568</v>
      </c>
      <c r="I141" s="131"/>
    </row>
    <row r="142" spans="1:9" ht="12.75" customHeight="1">
      <c r="A142" s="260" t="s">
        <v>254</v>
      </c>
      <c r="B142" s="261"/>
      <c r="C142" s="262">
        <v>225.45099999999999</v>
      </c>
      <c r="D142" s="263">
        <v>0.25773034252740623</v>
      </c>
      <c r="E142" s="260" t="s">
        <v>197</v>
      </c>
      <c r="F142" s="261"/>
      <c r="G142" s="33">
        <v>9851.44</v>
      </c>
      <c r="H142" s="264">
        <v>0.11282051282051282</v>
      </c>
      <c r="I142" s="131"/>
    </row>
    <row r="143" spans="1:9" ht="12.75" customHeight="1">
      <c r="A143" s="260" t="s">
        <v>160</v>
      </c>
      <c r="B143" s="261"/>
      <c r="C143" s="262">
        <v>9636.0159999999996</v>
      </c>
      <c r="D143" s="263">
        <v>0.25902970720239366</v>
      </c>
      <c r="E143" s="260" t="s">
        <v>231</v>
      </c>
      <c r="F143" s="261"/>
      <c r="G143" s="33">
        <v>51.752000000000002</v>
      </c>
      <c r="H143" s="264">
        <v>0.11322537112010796</v>
      </c>
      <c r="I143" s="131"/>
    </row>
    <row r="144" spans="1:9" ht="12.75" customHeight="1">
      <c r="A144" s="260" t="s">
        <v>213</v>
      </c>
      <c r="B144" s="261"/>
      <c r="C144" s="262">
        <v>15.055</v>
      </c>
      <c r="D144" s="263">
        <v>0.26073947424663391</v>
      </c>
      <c r="E144" s="260" t="s">
        <v>273</v>
      </c>
      <c r="F144" s="261"/>
      <c r="G144" s="33">
        <v>246.9</v>
      </c>
      <c r="H144" s="264">
        <v>0.11436614072111297</v>
      </c>
      <c r="I144" s="131"/>
    </row>
    <row r="145" spans="1:9" ht="12.75" customHeight="1">
      <c r="A145" s="260" t="s">
        <v>65</v>
      </c>
      <c r="B145" s="261"/>
      <c r="C145" s="262">
        <v>1477.5139999999999</v>
      </c>
      <c r="D145" s="263">
        <v>0.26501389185723445</v>
      </c>
      <c r="E145" s="260" t="s">
        <v>161</v>
      </c>
      <c r="F145" s="261"/>
      <c r="G145" s="33">
        <v>7542.674</v>
      </c>
      <c r="H145" s="264">
        <v>0.11578947368421053</v>
      </c>
      <c r="I145" s="131"/>
    </row>
    <row r="146" spans="1:9" ht="12.75" customHeight="1">
      <c r="A146" s="260" t="s">
        <v>150</v>
      </c>
      <c r="B146" s="261"/>
      <c r="C146" s="262">
        <v>3930.672</v>
      </c>
      <c r="D146" s="263">
        <v>0.26628965945485183</v>
      </c>
      <c r="E146" s="260" t="s">
        <v>79</v>
      </c>
      <c r="F146" s="261"/>
      <c r="G146" s="33">
        <v>49751.502999999997</v>
      </c>
      <c r="H146" s="264">
        <v>0.11632928475033738</v>
      </c>
      <c r="I146" s="131"/>
    </row>
    <row r="147" spans="1:9" ht="12.75" customHeight="1">
      <c r="A147" s="260" t="s">
        <v>259</v>
      </c>
      <c r="B147" s="261"/>
      <c r="C147" s="262">
        <v>3357.3910000000001</v>
      </c>
      <c r="D147" s="263">
        <v>0.26821970506518489</v>
      </c>
      <c r="E147" s="260" t="s">
        <v>243</v>
      </c>
      <c r="F147" s="261"/>
      <c r="G147" s="33">
        <v>112033.36900000001</v>
      </c>
      <c r="H147" s="264">
        <v>0.11632928475033738</v>
      </c>
      <c r="I147" s="131"/>
    </row>
    <row r="148" spans="1:9" ht="12.75" customHeight="1">
      <c r="A148" s="260" t="s">
        <v>46</v>
      </c>
      <c r="B148" s="261"/>
      <c r="C148" s="262">
        <v>1291.6089999999999</v>
      </c>
      <c r="D148" s="263">
        <v>0.26886086770677498</v>
      </c>
      <c r="E148" s="260" t="s">
        <v>284</v>
      </c>
      <c r="F148" s="261"/>
      <c r="G148" s="33">
        <v>20.346</v>
      </c>
      <c r="H148" s="264">
        <v>0.12051282051282051</v>
      </c>
      <c r="I148" s="131"/>
    </row>
    <row r="149" spans="1:9" ht="12.75" customHeight="1">
      <c r="A149" s="260" t="s">
        <v>245</v>
      </c>
      <c r="B149" s="261"/>
      <c r="C149" s="262">
        <v>3461.9009999999998</v>
      </c>
      <c r="D149" s="263">
        <v>0.26992947210942508</v>
      </c>
      <c r="E149" s="260" t="s">
        <v>230</v>
      </c>
      <c r="F149" s="261"/>
      <c r="G149" s="33">
        <v>3753.576</v>
      </c>
      <c r="H149" s="264">
        <v>0.12130160546157406</v>
      </c>
      <c r="I149" s="131"/>
    </row>
    <row r="150" spans="1:9" ht="12.75" customHeight="1">
      <c r="A150" s="260" t="s">
        <v>260</v>
      </c>
      <c r="B150" s="261"/>
      <c r="C150" s="262">
        <v>28519.913</v>
      </c>
      <c r="D150" s="263">
        <v>0.27463133148108571</v>
      </c>
      <c r="E150" s="260" t="s">
        <v>235</v>
      </c>
      <c r="F150" s="261"/>
      <c r="G150" s="33">
        <v>37.271000000000001</v>
      </c>
      <c r="H150" s="264">
        <v>0.12439953844087162</v>
      </c>
      <c r="I150" s="131"/>
    </row>
    <row r="151" spans="1:9" ht="12.75" customHeight="1">
      <c r="A151" s="260" t="s">
        <v>250</v>
      </c>
      <c r="B151" s="261"/>
      <c r="C151" s="262">
        <v>16955.737000000001</v>
      </c>
      <c r="D151" s="263">
        <v>0.2831801667022868</v>
      </c>
      <c r="E151" s="260" t="s">
        <v>187</v>
      </c>
      <c r="F151" s="261"/>
      <c r="G151" s="33">
        <v>3767.683</v>
      </c>
      <c r="H151" s="264">
        <v>0.12537112010796223</v>
      </c>
      <c r="I151" s="131"/>
    </row>
    <row r="152" spans="1:9" ht="12.75" customHeight="1">
      <c r="A152" s="260" t="s">
        <v>76</v>
      </c>
      <c r="B152" s="261"/>
      <c r="C152" s="262">
        <v>1981.576</v>
      </c>
      <c r="D152" s="263">
        <v>0.28446249198546697</v>
      </c>
      <c r="E152" s="260" t="s">
        <v>249</v>
      </c>
      <c r="F152" s="261"/>
      <c r="G152" s="33">
        <v>193246.61</v>
      </c>
      <c r="H152" s="264">
        <v>0.1272604588394062</v>
      </c>
      <c r="I152" s="131"/>
    </row>
    <row r="153" spans="1:9" ht="12.75" customHeight="1">
      <c r="A153" s="260" t="s">
        <v>166</v>
      </c>
      <c r="B153" s="261"/>
      <c r="C153" s="262">
        <v>21537.219000000001</v>
      </c>
      <c r="D153" s="263">
        <v>0.28595853814917715</v>
      </c>
      <c r="E153" s="260" t="s">
        <v>214</v>
      </c>
      <c r="F153" s="261"/>
      <c r="G153" s="33">
        <v>87.802000000000007</v>
      </c>
      <c r="H153" s="264">
        <v>0.12820512820512819</v>
      </c>
      <c r="I153" s="131"/>
    </row>
    <row r="154" spans="1:9" ht="12.75" customHeight="1">
      <c r="A154" s="260" t="s">
        <v>155</v>
      </c>
      <c r="B154" s="261"/>
      <c r="C154" s="262">
        <v>71846.212</v>
      </c>
      <c r="D154" s="263">
        <v>0.28681342167129731</v>
      </c>
      <c r="E154" s="260" t="s">
        <v>155</v>
      </c>
      <c r="F154" s="261"/>
      <c r="G154" s="33">
        <v>71846.212</v>
      </c>
      <c r="H154" s="264">
        <v>0.13022941970310392</v>
      </c>
      <c r="I154" s="131"/>
    </row>
    <row r="155" spans="1:9" ht="12.75" customHeight="1">
      <c r="A155" s="260" t="s">
        <v>194</v>
      </c>
      <c r="B155" s="261"/>
      <c r="C155" s="262">
        <v>630.43499999999995</v>
      </c>
      <c r="D155" s="263">
        <v>0.28681342167129731</v>
      </c>
      <c r="E155" s="260" t="s">
        <v>259</v>
      </c>
      <c r="F155" s="261"/>
      <c r="G155" s="33">
        <v>3357.3910000000001</v>
      </c>
      <c r="H155" s="264">
        <v>0.1321187584345479</v>
      </c>
      <c r="I155" s="131"/>
    </row>
    <row r="156" spans="1:9" ht="12.75" customHeight="1">
      <c r="A156" s="260" t="s">
        <v>131</v>
      </c>
      <c r="B156" s="261"/>
      <c r="C156" s="262">
        <v>27949.395</v>
      </c>
      <c r="D156" s="263">
        <v>0.2936524898482582</v>
      </c>
      <c r="E156" s="260" t="s">
        <v>179</v>
      </c>
      <c r="F156" s="261"/>
      <c r="G156" s="33">
        <v>2261.38</v>
      </c>
      <c r="H156" s="264">
        <v>0.13441295546558704</v>
      </c>
      <c r="I156" s="131"/>
    </row>
    <row r="157" spans="1:9" ht="12.75" customHeight="1">
      <c r="A157" s="260" t="s">
        <v>247</v>
      </c>
      <c r="B157" s="261"/>
      <c r="C157" s="262">
        <v>40062.47</v>
      </c>
      <c r="D157" s="263">
        <v>0.29920923274203892</v>
      </c>
      <c r="E157" s="260" t="s">
        <v>167</v>
      </c>
      <c r="F157" s="261"/>
      <c r="G157" s="33">
        <v>143064.07800000001</v>
      </c>
      <c r="H157" s="264">
        <v>0.14008097165991903</v>
      </c>
      <c r="I157" s="131"/>
    </row>
    <row r="158" spans="1:9" ht="12.75" customHeight="1">
      <c r="A158" s="260" t="s">
        <v>243</v>
      </c>
      <c r="B158" s="261"/>
      <c r="C158" s="262">
        <v>112033.36900000001</v>
      </c>
      <c r="D158" s="263">
        <v>0.30647574268005984</v>
      </c>
      <c r="E158" s="260" t="s">
        <v>236</v>
      </c>
      <c r="F158" s="261"/>
      <c r="G158" s="33">
        <v>109.21599999999999</v>
      </c>
      <c r="H158" s="264">
        <v>0.14037971630382945</v>
      </c>
      <c r="I158" s="131"/>
    </row>
    <row r="159" spans="1:9" ht="12.75" customHeight="1">
      <c r="A159" s="260" t="s">
        <v>283</v>
      </c>
      <c r="B159" s="261"/>
      <c r="C159" s="262">
        <v>61.472999999999999</v>
      </c>
      <c r="D159" s="263">
        <v>0.30868696083621505</v>
      </c>
      <c r="E159" s="260" t="s">
        <v>149</v>
      </c>
      <c r="F159" s="261"/>
      <c r="G159" s="33">
        <v>4196.99</v>
      </c>
      <c r="H159" s="264">
        <v>0.14224021592442646</v>
      </c>
      <c r="I159" s="131"/>
    </row>
    <row r="160" spans="1:9" ht="12.75" customHeight="1">
      <c r="A160" s="260" t="s">
        <v>230</v>
      </c>
      <c r="B160" s="261"/>
      <c r="C160" s="262">
        <v>3753.576</v>
      </c>
      <c r="D160" s="263">
        <v>0.30933136263798516</v>
      </c>
      <c r="E160" s="260" t="s">
        <v>286</v>
      </c>
      <c r="F160" s="261"/>
      <c r="G160" s="33">
        <v>67.311999999999998</v>
      </c>
      <c r="H160" s="264">
        <v>0.14524887029242384</v>
      </c>
      <c r="I160" s="131"/>
    </row>
    <row r="161" spans="1:9" ht="12.75" customHeight="1">
      <c r="A161" s="260" t="s">
        <v>235</v>
      </c>
      <c r="B161" s="261"/>
      <c r="C161" s="262">
        <v>37.271000000000001</v>
      </c>
      <c r="D161" s="263">
        <v>0.31723140506694403</v>
      </c>
      <c r="E161" s="260" t="s">
        <v>245</v>
      </c>
      <c r="F161" s="261"/>
      <c r="G161" s="33">
        <v>3461.9009999999998</v>
      </c>
      <c r="H161" s="264">
        <v>0.14588394062078272</v>
      </c>
      <c r="I161" s="131"/>
    </row>
    <row r="162" spans="1:9" ht="12.75" customHeight="1">
      <c r="A162" s="260" t="s">
        <v>167</v>
      </c>
      <c r="B162" s="261"/>
      <c r="C162" s="262">
        <v>143064.07800000001</v>
      </c>
      <c r="D162" s="263">
        <v>0.33041248129942297</v>
      </c>
      <c r="E162" s="260" t="s">
        <v>180</v>
      </c>
      <c r="F162" s="261"/>
      <c r="G162" s="33">
        <v>3341.0970000000002</v>
      </c>
      <c r="H162" s="264">
        <v>0.14804318488529014</v>
      </c>
      <c r="I162" s="131"/>
    </row>
    <row r="163" spans="1:9" ht="12.75" customHeight="1">
      <c r="A163" s="260" t="s">
        <v>278</v>
      </c>
      <c r="B163" s="261"/>
      <c r="C163" s="262">
        <v>177.70699999999999</v>
      </c>
      <c r="D163" s="263">
        <v>0.33069429621444363</v>
      </c>
      <c r="E163" s="260" t="s">
        <v>265</v>
      </c>
      <c r="F163" s="261"/>
      <c r="G163" s="33">
        <v>6.0570000000000004</v>
      </c>
      <c r="H163" s="264">
        <v>0.14859415358625366</v>
      </c>
      <c r="I163" s="131"/>
    </row>
    <row r="164" spans="1:9" ht="12.75" customHeight="1">
      <c r="A164" s="260" t="s">
        <v>231</v>
      </c>
      <c r="B164" s="261"/>
      <c r="C164" s="262">
        <v>51.752000000000002</v>
      </c>
      <c r="D164" s="263">
        <v>0.33105364394101305</v>
      </c>
      <c r="E164" s="260" t="s">
        <v>153</v>
      </c>
      <c r="F164" s="261"/>
      <c r="G164" s="33">
        <v>26809.105</v>
      </c>
      <c r="H164" s="264">
        <v>0.15519568151147098</v>
      </c>
      <c r="I164" s="131"/>
    </row>
    <row r="165" spans="1:9" ht="12.75" customHeight="1">
      <c r="A165" s="260" t="s">
        <v>179</v>
      </c>
      <c r="B165" s="261"/>
      <c r="C165" s="262">
        <v>2261.38</v>
      </c>
      <c r="D165" s="263">
        <v>0.34216712972857449</v>
      </c>
      <c r="E165" s="260" t="s">
        <v>239</v>
      </c>
      <c r="F165" s="261"/>
      <c r="G165" s="33">
        <v>4590.79</v>
      </c>
      <c r="H165" s="264">
        <v>0.15721997300944671</v>
      </c>
      <c r="I165" s="131"/>
    </row>
    <row r="166" spans="1:9" ht="12.75" customHeight="1">
      <c r="A166" s="260" t="s">
        <v>70</v>
      </c>
      <c r="B166" s="261"/>
      <c r="C166" s="262">
        <v>6262.6670000000004</v>
      </c>
      <c r="D166" s="263">
        <v>0.34772387262235521</v>
      </c>
      <c r="E166" s="260" t="s">
        <v>250</v>
      </c>
      <c r="F166" s="261"/>
      <c r="G166" s="33">
        <v>16955.737000000001</v>
      </c>
      <c r="H166" s="264">
        <v>0.15991902834008098</v>
      </c>
      <c r="I166" s="131"/>
    </row>
    <row r="167" spans="1:9" ht="12.75" customHeight="1">
      <c r="A167" s="260" t="s">
        <v>164</v>
      </c>
      <c r="B167" s="261"/>
      <c r="C167" s="262">
        <v>38249.228000000003</v>
      </c>
      <c r="D167" s="263">
        <v>0.3571275913656764</v>
      </c>
      <c r="E167" s="260" t="s">
        <v>194</v>
      </c>
      <c r="F167" s="261"/>
      <c r="G167" s="33">
        <v>630.43499999999995</v>
      </c>
      <c r="H167" s="264">
        <v>0.1661268556005398</v>
      </c>
      <c r="I167" s="131"/>
    </row>
    <row r="168" spans="1:9" ht="12.75" customHeight="1">
      <c r="A168" s="260" t="s">
        <v>236</v>
      </c>
      <c r="B168" s="261"/>
      <c r="C168" s="262">
        <v>109.21599999999999</v>
      </c>
      <c r="D168" s="263">
        <v>0.35798247488779655</v>
      </c>
      <c r="E168" s="260" t="s">
        <v>174</v>
      </c>
      <c r="F168" s="261"/>
      <c r="G168" s="33">
        <v>48.625</v>
      </c>
      <c r="H168" s="264">
        <v>0.16864980714170408</v>
      </c>
      <c r="I168" s="131"/>
    </row>
    <row r="169" spans="1:9" ht="12.75" customHeight="1">
      <c r="A169" s="260" t="s">
        <v>188</v>
      </c>
      <c r="B169" s="261"/>
      <c r="C169" s="262">
        <v>4410.8639999999996</v>
      </c>
      <c r="D169" s="263">
        <v>0.36439410130369737</v>
      </c>
      <c r="E169" s="260" t="s">
        <v>76</v>
      </c>
      <c r="F169" s="261"/>
      <c r="G169" s="33">
        <v>1981.576</v>
      </c>
      <c r="H169" s="264">
        <v>0.18097165991902833</v>
      </c>
      <c r="I169" s="131"/>
    </row>
    <row r="170" spans="1:9" ht="12.75" customHeight="1">
      <c r="A170" s="260" t="s">
        <v>180</v>
      </c>
      <c r="B170" s="261"/>
      <c r="C170" s="262">
        <v>3341.0970000000002</v>
      </c>
      <c r="D170" s="263">
        <v>0.36695875187005772</v>
      </c>
      <c r="E170" s="260" t="s">
        <v>164</v>
      </c>
      <c r="F170" s="261"/>
      <c r="G170" s="33">
        <v>38249.228000000003</v>
      </c>
      <c r="H170" s="264">
        <v>0.18340080971659919</v>
      </c>
      <c r="I170" s="131"/>
    </row>
    <row r="171" spans="1:9" ht="12.75" customHeight="1">
      <c r="A171" s="260" t="s">
        <v>163</v>
      </c>
      <c r="B171" s="261"/>
      <c r="C171" s="262">
        <v>10002.246999999999</v>
      </c>
      <c r="D171" s="263">
        <v>0.3891857234451806</v>
      </c>
      <c r="E171" s="260" t="s">
        <v>173</v>
      </c>
      <c r="F171" s="261"/>
      <c r="G171" s="33">
        <v>1341.6289999999999</v>
      </c>
      <c r="H171" s="264">
        <v>0.18529014844804317</v>
      </c>
      <c r="I171" s="131"/>
    </row>
    <row r="172" spans="1:9" ht="12.75" customHeight="1">
      <c r="A172" s="260" t="s">
        <v>173</v>
      </c>
      <c r="B172" s="261"/>
      <c r="C172" s="262">
        <v>1341.6289999999999</v>
      </c>
      <c r="D172" s="263">
        <v>0.41290874118401366</v>
      </c>
      <c r="E172" s="260" t="s">
        <v>64</v>
      </c>
      <c r="F172" s="261"/>
      <c r="G172" s="33">
        <v>681.11500000000001</v>
      </c>
      <c r="H172" s="264">
        <v>0.18663967611336033</v>
      </c>
      <c r="I172" s="131"/>
    </row>
    <row r="173" spans="1:9" ht="12.75" customHeight="1">
      <c r="A173" s="260" t="s">
        <v>51</v>
      </c>
      <c r="B173" s="261"/>
      <c r="C173" s="262">
        <v>86.078999999999994</v>
      </c>
      <c r="D173" s="263">
        <v>0.41996153024150462</v>
      </c>
      <c r="E173" s="260" t="s">
        <v>247</v>
      </c>
      <c r="F173" s="261"/>
      <c r="G173" s="33">
        <v>40062.47</v>
      </c>
      <c r="H173" s="264">
        <v>0.18717948717948718</v>
      </c>
      <c r="I173" s="131"/>
    </row>
    <row r="174" spans="1:9" ht="12.75" customHeight="1">
      <c r="A174" s="260" t="s">
        <v>214</v>
      </c>
      <c r="B174" s="261"/>
      <c r="C174" s="262">
        <v>87.802000000000007</v>
      </c>
      <c r="D174" s="263">
        <v>0.42017525112203463</v>
      </c>
      <c r="E174" s="260" t="s">
        <v>127</v>
      </c>
      <c r="F174" s="261"/>
      <c r="G174" s="33">
        <v>391.83699999999999</v>
      </c>
      <c r="H174" s="264">
        <v>0.1941970310391363</v>
      </c>
      <c r="I174" s="131"/>
    </row>
    <row r="175" spans="1:9" ht="12.75" customHeight="1">
      <c r="A175" s="260" t="s">
        <v>273</v>
      </c>
      <c r="B175" s="261"/>
      <c r="C175" s="262">
        <v>246.9</v>
      </c>
      <c r="D175" s="263">
        <v>0.42534645830976114</v>
      </c>
      <c r="E175" s="260" t="s">
        <v>163</v>
      </c>
      <c r="F175" s="261"/>
      <c r="G175" s="33">
        <v>10002.246999999999</v>
      </c>
      <c r="H175" s="264">
        <v>0.1960863697705803</v>
      </c>
      <c r="I175" s="131"/>
    </row>
    <row r="176" spans="1:9" ht="12.75" customHeight="1">
      <c r="A176" s="260" t="s">
        <v>193</v>
      </c>
      <c r="B176" s="261"/>
      <c r="C176" s="262">
        <v>415.22</v>
      </c>
      <c r="D176" s="263">
        <v>0.45131548232233615</v>
      </c>
      <c r="E176" s="260" t="s">
        <v>217</v>
      </c>
      <c r="F176" s="261"/>
      <c r="G176" s="33">
        <v>272.75</v>
      </c>
      <c r="H176" s="264">
        <v>0.19662618083670716</v>
      </c>
      <c r="I176" s="131"/>
    </row>
    <row r="177" spans="1:9" ht="12.75" customHeight="1">
      <c r="A177" s="260" t="s">
        <v>168</v>
      </c>
      <c r="B177" s="261"/>
      <c r="C177" s="262">
        <v>5451.9679999999998</v>
      </c>
      <c r="D177" s="263">
        <v>0.45864500961743965</v>
      </c>
      <c r="E177" s="260" t="s">
        <v>148</v>
      </c>
      <c r="F177" s="261"/>
      <c r="G177" s="33">
        <v>2646.2860000000001</v>
      </c>
      <c r="H177" s="264">
        <v>0.20215924426450743</v>
      </c>
      <c r="I177" s="131"/>
    </row>
    <row r="178" spans="1:9" ht="12.75" customHeight="1">
      <c r="A178" s="260" t="s">
        <v>288</v>
      </c>
      <c r="B178" s="261"/>
      <c r="C178" s="262">
        <v>267.685</v>
      </c>
      <c r="D178" s="263">
        <v>0.46352905728069965</v>
      </c>
      <c r="E178" s="260" t="s">
        <v>188</v>
      </c>
      <c r="F178" s="261"/>
      <c r="G178" s="33">
        <v>4410.8639999999996</v>
      </c>
      <c r="H178" s="264">
        <v>0.20958164642375168</v>
      </c>
      <c r="I178" s="131"/>
    </row>
    <row r="179" spans="1:9" ht="12.75" customHeight="1">
      <c r="A179" s="260" t="s">
        <v>151</v>
      </c>
      <c r="B179" s="261"/>
      <c r="C179" s="262">
        <v>2712.1410000000001</v>
      </c>
      <c r="D179" s="263">
        <v>0.464123524554442</v>
      </c>
      <c r="E179" s="260" t="s">
        <v>142</v>
      </c>
      <c r="F179" s="261"/>
      <c r="G179" s="33">
        <v>1169.578</v>
      </c>
      <c r="H179" s="264">
        <v>0.21012145748987854</v>
      </c>
      <c r="I179" s="131"/>
    </row>
    <row r="180" spans="1:9" ht="12.75" customHeight="1">
      <c r="A180" s="260" t="s">
        <v>64</v>
      </c>
      <c r="B180" s="261"/>
      <c r="C180" s="262">
        <v>681.11500000000001</v>
      </c>
      <c r="D180" s="263">
        <v>0.46420175251122037</v>
      </c>
      <c r="E180" s="260" t="s">
        <v>216</v>
      </c>
      <c r="F180" s="261"/>
      <c r="G180" s="33">
        <v>338.358</v>
      </c>
      <c r="H180" s="264">
        <v>0.22037786774628879</v>
      </c>
      <c r="I180" s="131"/>
    </row>
    <row r="181" spans="1:9" ht="12.75" customHeight="1">
      <c r="A181" s="260" t="s">
        <v>195</v>
      </c>
      <c r="B181" s="261"/>
      <c r="C181" s="262">
        <v>10657.174999999999</v>
      </c>
      <c r="D181" s="263">
        <v>0.47723872622355207</v>
      </c>
      <c r="E181" s="260" t="s">
        <v>258</v>
      </c>
      <c r="F181" s="261"/>
      <c r="G181" s="33">
        <v>519.86099999999999</v>
      </c>
      <c r="H181" s="264">
        <v>0.22037786774628879</v>
      </c>
      <c r="I181" s="131"/>
    </row>
    <row r="182" spans="1:9" ht="12.75" customHeight="1">
      <c r="A182" s="260" t="s">
        <v>217</v>
      </c>
      <c r="B182" s="261"/>
      <c r="C182" s="262">
        <v>272.75</v>
      </c>
      <c r="D182" s="263">
        <v>0.4883628319960166</v>
      </c>
      <c r="E182" s="260" t="s">
        <v>103</v>
      </c>
      <c r="F182" s="261"/>
      <c r="G182" s="33">
        <v>531.19500000000005</v>
      </c>
      <c r="H182" s="264">
        <v>0.2276254845115955</v>
      </c>
      <c r="I182" s="131"/>
    </row>
    <row r="183" spans="1:9" ht="12.75" customHeight="1">
      <c r="A183" s="260" t="s">
        <v>162</v>
      </c>
      <c r="B183" s="261"/>
      <c r="C183" s="262">
        <v>10439.735000000001</v>
      </c>
      <c r="D183" s="263">
        <v>0.4892070955332336</v>
      </c>
      <c r="E183" s="260" t="s">
        <v>234</v>
      </c>
      <c r="F183" s="261"/>
      <c r="G183" s="33">
        <v>1336.3489999999999</v>
      </c>
      <c r="H183" s="264">
        <v>0.23387314439946019</v>
      </c>
      <c r="I183" s="131"/>
    </row>
    <row r="184" spans="1:9" ht="12.75" customHeight="1">
      <c r="A184" s="260" t="s">
        <v>234</v>
      </c>
      <c r="B184" s="261"/>
      <c r="C184" s="262">
        <v>1336.3489999999999</v>
      </c>
      <c r="D184" s="263">
        <v>0.51805941440478731</v>
      </c>
      <c r="E184" s="260" t="s">
        <v>215</v>
      </c>
      <c r="F184" s="261"/>
      <c r="G184" s="33">
        <v>106.61199999999999</v>
      </c>
      <c r="H184" s="264">
        <v>0.2358182554792175</v>
      </c>
      <c r="I184" s="131"/>
    </row>
    <row r="185" spans="1:9" ht="12.75" customHeight="1">
      <c r="A185" s="260" t="s">
        <v>153</v>
      </c>
      <c r="B185" s="261"/>
      <c r="C185" s="262">
        <v>26809.105</v>
      </c>
      <c r="D185" s="263">
        <v>0.52361615729856803</v>
      </c>
      <c r="E185" s="260" t="s">
        <v>156</v>
      </c>
      <c r="F185" s="261"/>
      <c r="G185" s="33">
        <v>6938.8149999999996</v>
      </c>
      <c r="H185" s="264">
        <v>0.2369770580296896</v>
      </c>
      <c r="I185" s="131"/>
    </row>
    <row r="186" spans="1:9" ht="12.75" customHeight="1">
      <c r="A186" s="260" t="s">
        <v>143</v>
      </c>
      <c r="B186" s="261"/>
      <c r="C186" s="262">
        <v>1090.473</v>
      </c>
      <c r="D186" s="263">
        <v>0.53387475956400943</v>
      </c>
      <c r="E186" s="260" t="s">
        <v>143</v>
      </c>
      <c r="F186" s="261"/>
      <c r="G186" s="33">
        <v>1090.473</v>
      </c>
      <c r="H186" s="264">
        <v>0.24628879892037786</v>
      </c>
      <c r="I186" s="131"/>
    </row>
    <row r="187" spans="1:9" ht="12.75" customHeight="1">
      <c r="A187" s="260" t="s">
        <v>270</v>
      </c>
      <c r="B187" s="261"/>
      <c r="C187" s="262">
        <v>4322.6279999999997</v>
      </c>
      <c r="D187" s="263">
        <v>0.53857661893566999</v>
      </c>
      <c r="E187" s="260" t="s">
        <v>107</v>
      </c>
      <c r="F187" s="261"/>
      <c r="G187" s="33">
        <v>47963.923000000003</v>
      </c>
      <c r="H187" s="264">
        <v>0.24682860998650472</v>
      </c>
      <c r="I187" s="131"/>
    </row>
    <row r="188" spans="1:9" ht="12.75" customHeight="1">
      <c r="A188" s="260" t="s">
        <v>176</v>
      </c>
      <c r="B188" s="261"/>
      <c r="C188" s="262">
        <v>315.54300000000001</v>
      </c>
      <c r="D188" s="263">
        <v>0.54071382774097032</v>
      </c>
      <c r="E188" s="260" t="s">
        <v>168</v>
      </c>
      <c r="F188" s="261"/>
      <c r="G188" s="33">
        <v>5451.9679999999998</v>
      </c>
      <c r="H188" s="264">
        <v>0.256140350877193</v>
      </c>
      <c r="I188" s="131"/>
    </row>
    <row r="189" spans="1:9" ht="12.75" customHeight="1">
      <c r="A189" s="260" t="s">
        <v>216</v>
      </c>
      <c r="B189" s="261"/>
      <c r="C189" s="262">
        <v>338.358</v>
      </c>
      <c r="D189" s="263">
        <v>0.5446509268533849</v>
      </c>
      <c r="E189" s="260" t="s">
        <v>162</v>
      </c>
      <c r="F189" s="261"/>
      <c r="G189" s="33">
        <v>10439.735000000001</v>
      </c>
      <c r="H189" s="264">
        <v>0.25964912280701752</v>
      </c>
      <c r="I189" s="131"/>
    </row>
    <row r="190" spans="1:9" ht="12.75" customHeight="1">
      <c r="A190" s="260" t="s">
        <v>186</v>
      </c>
      <c r="B190" s="261"/>
      <c r="C190" s="262">
        <v>83.677000000000007</v>
      </c>
      <c r="D190" s="263">
        <v>0.575579983025581</v>
      </c>
      <c r="E190" s="260" t="s">
        <v>283</v>
      </c>
      <c r="F190" s="261"/>
      <c r="G190" s="33">
        <v>61.472999999999999</v>
      </c>
      <c r="H190" s="264">
        <v>0.26758886083880906</v>
      </c>
      <c r="I190" s="131"/>
    </row>
    <row r="191" spans="1:9" ht="12.75" customHeight="1">
      <c r="A191" s="260" t="s">
        <v>189</v>
      </c>
      <c r="B191" s="261"/>
      <c r="C191" s="262">
        <v>29.257000000000001</v>
      </c>
      <c r="D191" s="263">
        <v>0.575579983025581</v>
      </c>
      <c r="E191" s="260" t="s">
        <v>134</v>
      </c>
      <c r="F191" s="261"/>
      <c r="G191" s="33">
        <v>4945.6450000000004</v>
      </c>
      <c r="H191" s="264">
        <v>0.27921727395411605</v>
      </c>
      <c r="I191" s="131"/>
    </row>
    <row r="192" spans="1:9" ht="12.75" customHeight="1">
      <c r="A192" s="260" t="s">
        <v>198</v>
      </c>
      <c r="B192" s="261"/>
      <c r="C192" s="262">
        <v>2024.04</v>
      </c>
      <c r="D192" s="263">
        <v>0.58046591151955551</v>
      </c>
      <c r="E192" s="260" t="s">
        <v>146</v>
      </c>
      <c r="F192" s="261"/>
      <c r="G192" s="33">
        <v>7260.9489999999996</v>
      </c>
      <c r="H192" s="264">
        <v>0.27962213225371119</v>
      </c>
      <c r="I192" s="131"/>
    </row>
    <row r="193" spans="1:9" ht="12.75" customHeight="1">
      <c r="A193" s="260" t="s">
        <v>146</v>
      </c>
      <c r="B193" s="261"/>
      <c r="C193" s="262">
        <v>7260.9489999999996</v>
      </c>
      <c r="D193" s="263">
        <v>0.58666381705492632</v>
      </c>
      <c r="E193" s="260" t="s">
        <v>152</v>
      </c>
      <c r="F193" s="261"/>
      <c r="G193" s="33">
        <v>1597.7650000000001</v>
      </c>
      <c r="H193" s="264">
        <v>0.28205128205128205</v>
      </c>
      <c r="I193" s="131"/>
    </row>
    <row r="194" spans="1:9" ht="12.75" customHeight="1">
      <c r="A194" s="260" t="s">
        <v>103</v>
      </c>
      <c r="B194" s="261"/>
      <c r="C194" s="262">
        <v>531.19500000000005</v>
      </c>
      <c r="D194" s="263">
        <v>0.59196967021938907</v>
      </c>
      <c r="E194" s="260" t="s">
        <v>278</v>
      </c>
      <c r="F194" s="261"/>
      <c r="G194" s="33">
        <v>177.70699999999999</v>
      </c>
      <c r="H194" s="264">
        <v>0.28666617394592919</v>
      </c>
      <c r="I194" s="131"/>
    </row>
    <row r="195" spans="1:9" ht="12.75" customHeight="1">
      <c r="A195" s="260" t="s">
        <v>107</v>
      </c>
      <c r="B195" s="261"/>
      <c r="C195" s="262">
        <v>47963.923000000003</v>
      </c>
      <c r="D195" s="263">
        <v>0.59499893139559734</v>
      </c>
      <c r="E195" s="260" t="s">
        <v>102</v>
      </c>
      <c r="F195" s="261"/>
      <c r="G195" s="33">
        <v>6987.9759999999997</v>
      </c>
      <c r="H195" s="264">
        <v>0.3092270732987713</v>
      </c>
      <c r="I195" s="131"/>
    </row>
    <row r="196" spans="1:9" ht="12.75" customHeight="1">
      <c r="A196" s="260" t="s">
        <v>215</v>
      </c>
      <c r="B196" s="261"/>
      <c r="C196" s="262">
        <v>106.61199999999999</v>
      </c>
      <c r="D196" s="263">
        <v>0.60136040264864177</v>
      </c>
      <c r="E196" s="260" t="s">
        <v>198</v>
      </c>
      <c r="F196" s="261"/>
      <c r="G196" s="33">
        <v>2024.04</v>
      </c>
      <c r="H196" s="264">
        <v>0.33414304993252364</v>
      </c>
      <c r="I196" s="131"/>
    </row>
    <row r="197" spans="1:9" ht="12.75" customHeight="1">
      <c r="A197" s="260" t="s">
        <v>190</v>
      </c>
      <c r="B197" s="261"/>
      <c r="C197" s="262">
        <v>11326.596</v>
      </c>
      <c r="D197" s="263">
        <v>0.60483009189997861</v>
      </c>
      <c r="E197" s="260" t="s">
        <v>270</v>
      </c>
      <c r="F197" s="261"/>
      <c r="G197" s="33">
        <v>4322.6279999999997</v>
      </c>
      <c r="H197" s="264">
        <v>0.35924426450742242</v>
      </c>
      <c r="I197" s="131"/>
    </row>
    <row r="198" spans="1:9" ht="12.75" customHeight="1">
      <c r="A198" s="260" t="s">
        <v>191</v>
      </c>
      <c r="B198" s="261"/>
      <c r="C198" s="262">
        <v>0.45500000000000002</v>
      </c>
      <c r="D198" s="263">
        <v>0.65826031203248558</v>
      </c>
      <c r="E198" s="260" t="s">
        <v>195</v>
      </c>
      <c r="F198" s="261"/>
      <c r="G198" s="33">
        <v>10657.174999999999</v>
      </c>
      <c r="H198" s="264">
        <v>0.36477732793522266</v>
      </c>
      <c r="I198" s="131"/>
    </row>
    <row r="199" spans="1:9" ht="12.75" customHeight="1">
      <c r="A199" s="260" t="s">
        <v>192</v>
      </c>
      <c r="B199" s="261"/>
      <c r="C199" s="262">
        <v>60248.654000000002</v>
      </c>
      <c r="D199" s="263">
        <v>0.65826031203248558</v>
      </c>
      <c r="E199" s="260" t="s">
        <v>105</v>
      </c>
      <c r="F199" s="261"/>
      <c r="G199" s="33">
        <v>126551.705</v>
      </c>
      <c r="H199" s="264">
        <v>0.36612685560053981</v>
      </c>
      <c r="I199" s="131"/>
    </row>
    <row r="200" spans="1:9" ht="12.75" customHeight="1">
      <c r="A200" s="260" t="s">
        <v>199</v>
      </c>
      <c r="B200" s="261"/>
      <c r="C200" s="262">
        <v>45638.112999999998</v>
      </c>
      <c r="D200" s="263">
        <v>0.65890147467407567</v>
      </c>
      <c r="E200" s="260" t="s">
        <v>189</v>
      </c>
      <c r="F200" s="261"/>
      <c r="G200" s="33">
        <v>29.257000000000001</v>
      </c>
      <c r="H200" s="264">
        <v>0.36716471866173522</v>
      </c>
      <c r="I200" s="131"/>
    </row>
    <row r="201" spans="1:9" ht="12.75" customHeight="1">
      <c r="A201" s="260" t="s">
        <v>208</v>
      </c>
      <c r="B201" s="261"/>
      <c r="C201" s="262">
        <v>35.377000000000002</v>
      </c>
      <c r="D201" s="263">
        <v>0.68390681769608885</v>
      </c>
      <c r="E201" s="260" t="s">
        <v>218</v>
      </c>
      <c r="F201" s="261"/>
      <c r="G201" s="33">
        <v>23.007000000000001</v>
      </c>
      <c r="H201" s="264">
        <v>0.3727323501860299</v>
      </c>
      <c r="I201" s="131"/>
    </row>
    <row r="202" spans="1:9" ht="12.75" customHeight="1">
      <c r="A202" s="260" t="s">
        <v>174</v>
      </c>
      <c r="B202" s="261"/>
      <c r="C202" s="262">
        <v>48.625</v>
      </c>
      <c r="D202" s="263">
        <v>0.70314169694379136</v>
      </c>
      <c r="E202" s="260" t="s">
        <v>288</v>
      </c>
      <c r="F202" s="261"/>
      <c r="G202" s="33">
        <v>267.685</v>
      </c>
      <c r="H202" s="264">
        <v>0.40181552232535284</v>
      </c>
      <c r="I202" s="131"/>
    </row>
    <row r="203" spans="1:9" ht="12.75" customHeight="1">
      <c r="A203" s="260" t="s">
        <v>178</v>
      </c>
      <c r="B203" s="261"/>
      <c r="C203" s="262">
        <v>82.358000000000004</v>
      </c>
      <c r="D203" s="263">
        <v>0.70314169694379136</v>
      </c>
      <c r="E203" s="260" t="s">
        <v>191</v>
      </c>
      <c r="F203" s="261"/>
      <c r="G203" s="33">
        <v>0.45500000000000002</v>
      </c>
      <c r="H203" s="264">
        <v>0.40850202429149796</v>
      </c>
      <c r="I203" s="131"/>
    </row>
    <row r="204" spans="1:9" ht="12.75" customHeight="1">
      <c r="A204" s="260" t="s">
        <v>204</v>
      </c>
      <c r="B204" s="261"/>
      <c r="C204" s="262">
        <v>62444.77</v>
      </c>
      <c r="D204" s="263">
        <v>0.71126309040393243</v>
      </c>
      <c r="E204" s="260" t="s">
        <v>192</v>
      </c>
      <c r="F204" s="261"/>
      <c r="G204" s="33">
        <v>60248.654000000002</v>
      </c>
      <c r="H204" s="264">
        <v>0.40850202429149796</v>
      </c>
      <c r="I204" s="131"/>
    </row>
    <row r="205" spans="1:9" ht="12.75" customHeight="1">
      <c r="A205" s="260" t="s">
        <v>142</v>
      </c>
      <c r="B205" s="261"/>
      <c r="C205" s="262">
        <v>1169.578</v>
      </c>
      <c r="D205" s="263">
        <v>0.71446890361188287</v>
      </c>
      <c r="E205" s="260" t="s">
        <v>190</v>
      </c>
      <c r="F205" s="261"/>
      <c r="G205" s="33">
        <v>11326.596</v>
      </c>
      <c r="H205" s="264">
        <v>0.41632928475033737</v>
      </c>
      <c r="I205" s="131"/>
    </row>
    <row r="206" spans="1:9" ht="12.75" customHeight="1">
      <c r="A206" s="260" t="s">
        <v>105</v>
      </c>
      <c r="B206" s="261"/>
      <c r="C206" s="262">
        <v>126551.705</v>
      </c>
      <c r="D206" s="263">
        <v>0.75208377858516773</v>
      </c>
      <c r="E206" s="260" t="s">
        <v>176</v>
      </c>
      <c r="F206" s="261"/>
      <c r="G206" s="33">
        <v>315.54300000000001</v>
      </c>
      <c r="H206" s="264">
        <v>0.41767881241565452</v>
      </c>
      <c r="I206" s="131"/>
    </row>
    <row r="207" spans="1:9" ht="12.75" customHeight="1">
      <c r="A207" s="260" t="s">
        <v>203</v>
      </c>
      <c r="B207" s="261"/>
      <c r="C207" s="262">
        <v>10660.938</v>
      </c>
      <c r="D207" s="263">
        <v>0.75614447531523832</v>
      </c>
      <c r="E207" s="260" t="s">
        <v>219</v>
      </c>
      <c r="F207" s="261"/>
      <c r="G207" s="33">
        <v>55.762999999999998</v>
      </c>
      <c r="H207" s="264">
        <v>0.42404355683501577</v>
      </c>
      <c r="I207" s="131"/>
    </row>
    <row r="208" spans="1:9" ht="12.75" customHeight="1">
      <c r="A208" s="260" t="s">
        <v>177</v>
      </c>
      <c r="B208" s="261"/>
      <c r="C208" s="262">
        <v>4412.1809999999996</v>
      </c>
      <c r="D208" s="263">
        <v>0.76319726437272917</v>
      </c>
      <c r="E208" s="260" t="s">
        <v>199</v>
      </c>
      <c r="F208" s="261"/>
      <c r="G208" s="33">
        <v>45638.112999999998</v>
      </c>
      <c r="H208" s="264">
        <v>0.42537112010796219</v>
      </c>
      <c r="I208" s="131"/>
    </row>
    <row r="209" spans="1:9" ht="12.75" customHeight="1">
      <c r="A209" s="260" t="s">
        <v>175</v>
      </c>
      <c r="B209" s="261"/>
      <c r="C209" s="262">
        <v>5341.5460000000003</v>
      </c>
      <c r="D209" s="263">
        <v>0.7681128446249198</v>
      </c>
      <c r="E209" s="260" t="s">
        <v>186</v>
      </c>
      <c r="F209" s="261"/>
      <c r="G209" s="33">
        <v>83.677000000000007</v>
      </c>
      <c r="H209" s="264">
        <v>0.42712550607287447</v>
      </c>
      <c r="I209" s="131"/>
    </row>
    <row r="210" spans="1:9" ht="12.75" customHeight="1">
      <c r="A210" s="260" t="s">
        <v>205</v>
      </c>
      <c r="B210" s="261"/>
      <c r="C210" s="262">
        <v>82405.365000000005</v>
      </c>
      <c r="D210" s="263">
        <v>0.76832656550544987</v>
      </c>
      <c r="E210" s="260" t="s">
        <v>175</v>
      </c>
      <c r="F210" s="261"/>
      <c r="G210" s="33">
        <v>5341.5460000000003</v>
      </c>
      <c r="H210" s="264">
        <v>0.45303643724696357</v>
      </c>
      <c r="I210" s="131"/>
    </row>
    <row r="211" spans="1:9" ht="12.75" customHeight="1">
      <c r="A211" s="260" t="s">
        <v>171</v>
      </c>
      <c r="B211" s="261"/>
      <c r="C211" s="262">
        <v>152.61799999999999</v>
      </c>
      <c r="D211" s="263">
        <v>0.77261170739145302</v>
      </c>
      <c r="E211" s="260" t="s">
        <v>289</v>
      </c>
      <c r="F211" s="261"/>
      <c r="G211" s="33">
        <v>1.5109999999999999</v>
      </c>
      <c r="H211" s="264">
        <v>0.45560053981106613</v>
      </c>
      <c r="I211" s="131"/>
    </row>
    <row r="212" spans="1:9" ht="12.75" customHeight="1">
      <c r="A212" s="260" t="s">
        <v>183</v>
      </c>
      <c r="B212" s="261"/>
      <c r="C212" s="262">
        <v>61652.315000000002</v>
      </c>
      <c r="D212" s="263">
        <v>0.77452447104082067</v>
      </c>
      <c r="E212" s="260" t="s">
        <v>269</v>
      </c>
      <c r="F212" s="261"/>
      <c r="G212" s="33">
        <v>21902.3</v>
      </c>
      <c r="H212" s="264">
        <v>0.4564102564102564</v>
      </c>
      <c r="I212" s="131"/>
    </row>
    <row r="213" spans="1:9" ht="12.75" customHeight="1">
      <c r="A213" s="260" t="s">
        <v>269</v>
      </c>
      <c r="B213" s="261"/>
      <c r="C213" s="262">
        <v>21902.3</v>
      </c>
      <c r="D213" s="263">
        <v>0.79611027997435346</v>
      </c>
      <c r="E213" s="260" t="s">
        <v>183</v>
      </c>
      <c r="F213" s="261"/>
      <c r="G213" s="33">
        <v>61652.315000000002</v>
      </c>
      <c r="H213" s="264">
        <v>0.45870445344129557</v>
      </c>
      <c r="I213" s="131"/>
    </row>
    <row r="214" spans="1:9" ht="12.75" customHeight="1">
      <c r="A214" s="260" t="s">
        <v>202</v>
      </c>
      <c r="B214" s="261"/>
      <c r="C214" s="262">
        <v>8369.6389999999992</v>
      </c>
      <c r="D214" s="263">
        <v>0.79846120966018375</v>
      </c>
      <c r="E214" s="260" t="s">
        <v>171</v>
      </c>
      <c r="F214" s="261"/>
      <c r="G214" s="33">
        <v>152.61799999999999</v>
      </c>
      <c r="H214" s="264">
        <v>0.46265821999525886</v>
      </c>
      <c r="I214" s="131"/>
    </row>
    <row r="215" spans="1:9" ht="12.75" customHeight="1">
      <c r="A215" s="260" t="s">
        <v>172</v>
      </c>
      <c r="B215" s="261"/>
      <c r="C215" s="262">
        <v>5524.8739999999998</v>
      </c>
      <c r="D215" s="263">
        <v>0.80209446462919431</v>
      </c>
      <c r="E215" s="260" t="s">
        <v>178</v>
      </c>
      <c r="F215" s="261"/>
      <c r="G215" s="33">
        <v>82.358000000000004</v>
      </c>
      <c r="H215" s="264">
        <v>0.49194645127642017</v>
      </c>
      <c r="I215" s="131"/>
    </row>
    <row r="216" spans="1:9" ht="12.75" customHeight="1">
      <c r="A216" s="260" t="s">
        <v>102</v>
      </c>
      <c r="B216" s="261"/>
      <c r="C216" s="262">
        <v>6987.9759999999997</v>
      </c>
      <c r="D216" s="263">
        <v>0.80418521237350971</v>
      </c>
      <c r="E216" s="260" t="s">
        <v>182</v>
      </c>
      <c r="F216" s="261"/>
      <c r="G216" s="33">
        <v>9311.11</v>
      </c>
      <c r="H216" s="264">
        <v>0.49797570850202427</v>
      </c>
      <c r="I216" s="131"/>
    </row>
    <row r="217" spans="1:9" ht="12.75" customHeight="1">
      <c r="A217" s="260" t="s">
        <v>182</v>
      </c>
      <c r="B217" s="261"/>
      <c r="C217" s="262">
        <v>9311.11</v>
      </c>
      <c r="D217" s="263">
        <v>0.80743748664244497</v>
      </c>
      <c r="E217" s="260" t="s">
        <v>196</v>
      </c>
      <c r="F217" s="261"/>
      <c r="G217" s="33">
        <v>31.359000000000002</v>
      </c>
      <c r="H217" s="264">
        <v>0.5014844804318489</v>
      </c>
      <c r="I217" s="131"/>
    </row>
    <row r="218" spans="1:9" ht="12.75" customHeight="1">
      <c r="A218" s="260" t="s">
        <v>264</v>
      </c>
      <c r="B218" s="261"/>
      <c r="C218" s="262">
        <v>57.304000000000002</v>
      </c>
      <c r="D218" s="263">
        <v>0.82472891116530578</v>
      </c>
      <c r="E218" s="260" t="s">
        <v>204</v>
      </c>
      <c r="F218" s="261"/>
      <c r="G218" s="33">
        <v>62444.77</v>
      </c>
      <c r="H218" s="264">
        <v>0.53090418353576252</v>
      </c>
      <c r="I218" s="131"/>
    </row>
    <row r="219" spans="1:9" ht="12.75" customHeight="1">
      <c r="A219" s="260" t="s">
        <v>263</v>
      </c>
      <c r="B219" s="261"/>
      <c r="C219" s="262">
        <v>33675.447999999997</v>
      </c>
      <c r="D219" s="263">
        <v>0.82731352853173756</v>
      </c>
      <c r="E219" s="260" t="s">
        <v>177</v>
      </c>
      <c r="F219" s="261"/>
      <c r="G219" s="33">
        <v>4412.1809999999996</v>
      </c>
      <c r="H219" s="264">
        <v>0.54048582995951422</v>
      </c>
      <c r="I219" s="131"/>
    </row>
    <row r="220" spans="1:9" ht="12.75" customHeight="1">
      <c r="A220" s="260" t="s">
        <v>210</v>
      </c>
      <c r="B220" s="261"/>
      <c r="C220" s="262">
        <v>7621.2110000000002</v>
      </c>
      <c r="D220" s="263">
        <v>0.83799957255823898</v>
      </c>
      <c r="E220" s="260" t="s">
        <v>172</v>
      </c>
      <c r="F220" s="261"/>
      <c r="G220" s="33">
        <v>5524.8739999999998</v>
      </c>
      <c r="H220" s="264">
        <v>0.5557354925775978</v>
      </c>
      <c r="I220" s="131"/>
    </row>
    <row r="221" spans="1:9" ht="12.75" customHeight="1">
      <c r="A221" s="260" t="s">
        <v>209</v>
      </c>
      <c r="B221" s="261"/>
      <c r="C221" s="262">
        <v>16559.268</v>
      </c>
      <c r="D221" s="263">
        <v>0.86813421671297286</v>
      </c>
      <c r="E221" s="260" t="s">
        <v>205</v>
      </c>
      <c r="F221" s="261"/>
      <c r="G221" s="33">
        <v>82405.365000000005</v>
      </c>
      <c r="H221" s="264">
        <v>0.5572199730094467</v>
      </c>
      <c r="I221" s="131"/>
    </row>
    <row r="222" spans="1:9" ht="12.75" customHeight="1">
      <c r="A222" s="260" t="s">
        <v>196</v>
      </c>
      <c r="B222" s="261"/>
      <c r="C222" s="262">
        <v>31.359000000000002</v>
      </c>
      <c r="D222" s="263">
        <v>0.89578132751416528</v>
      </c>
      <c r="E222" s="260" t="s">
        <v>263</v>
      </c>
      <c r="F222" s="261"/>
      <c r="G222" s="33">
        <v>33675.447999999997</v>
      </c>
      <c r="H222" s="264">
        <v>0.56626180836707152</v>
      </c>
      <c r="I222" s="131"/>
    </row>
    <row r="223" spans="1:9" ht="12.75" customHeight="1">
      <c r="A223" s="260" t="s">
        <v>218</v>
      </c>
      <c r="B223" s="261"/>
      <c r="C223" s="262">
        <v>23.007000000000001</v>
      </c>
      <c r="D223" s="263">
        <v>0.95050519194345984</v>
      </c>
      <c r="E223" s="260" t="s">
        <v>203</v>
      </c>
      <c r="F223" s="261"/>
      <c r="G223" s="33">
        <v>10660.938</v>
      </c>
      <c r="H223" s="264">
        <v>0.57179487179487176</v>
      </c>
      <c r="I223" s="131"/>
    </row>
    <row r="224" spans="1:9" ht="12.75" customHeight="1">
      <c r="A224" s="260" t="s">
        <v>266</v>
      </c>
      <c r="B224" s="261"/>
      <c r="C224" s="262">
        <v>307686.72899999999</v>
      </c>
      <c r="D224" s="263">
        <v>1</v>
      </c>
      <c r="E224" s="260" t="s">
        <v>202</v>
      </c>
      <c r="F224" s="261"/>
      <c r="G224" s="33">
        <v>8369.6389999999992</v>
      </c>
      <c r="H224" s="264">
        <v>0.57260458839406203</v>
      </c>
      <c r="I224" s="131"/>
    </row>
    <row r="225" spans="1:9" ht="12.75" customHeight="1">
      <c r="A225" s="260" t="s">
        <v>134</v>
      </c>
      <c r="B225" s="261"/>
      <c r="C225" s="262">
        <v>4945.6450000000004</v>
      </c>
      <c r="D225" s="263">
        <v>1.0252190639025434</v>
      </c>
      <c r="E225" s="260" t="s">
        <v>193</v>
      </c>
      <c r="F225" s="261"/>
      <c r="G225" s="33">
        <v>415.22</v>
      </c>
      <c r="H225" s="264">
        <v>0.57543859649122808</v>
      </c>
      <c r="I225" s="131"/>
    </row>
    <row r="226" spans="1:9" ht="12.75" customHeight="1">
      <c r="A226" s="260" t="s">
        <v>219</v>
      </c>
      <c r="B226" s="261"/>
      <c r="C226" s="262">
        <v>55.762999999999998</v>
      </c>
      <c r="D226" s="263">
        <v>1.0813539586265852</v>
      </c>
      <c r="E226" s="260" t="s">
        <v>264</v>
      </c>
      <c r="F226" s="261"/>
      <c r="G226" s="33">
        <v>57.304000000000002</v>
      </c>
      <c r="H226" s="264">
        <v>0.58517371255369877</v>
      </c>
      <c r="I226" s="131"/>
    </row>
    <row r="227" spans="1:9" ht="12.75" customHeight="1">
      <c r="A227" s="260" t="s">
        <v>207</v>
      </c>
      <c r="B227" s="261"/>
      <c r="C227" s="262">
        <v>497.637</v>
      </c>
      <c r="D227" s="263">
        <v>1.1278050865569567</v>
      </c>
      <c r="E227" s="260" t="s">
        <v>209</v>
      </c>
      <c r="F227" s="261"/>
      <c r="G227" s="33">
        <v>16559.268</v>
      </c>
      <c r="H227" s="264">
        <v>0.59230769230769231</v>
      </c>
      <c r="I227" s="131"/>
    </row>
    <row r="228" spans="1:9" ht="12.75" customHeight="1">
      <c r="A228" s="260" t="s">
        <v>148</v>
      </c>
      <c r="B228" s="261"/>
      <c r="C228" s="262">
        <v>2646.2860000000001</v>
      </c>
      <c r="D228" s="263">
        <v>1.163497820804291</v>
      </c>
      <c r="E228" s="260" t="s">
        <v>253</v>
      </c>
      <c r="F228" s="261"/>
      <c r="G228" s="33">
        <v>3.0059999999999998</v>
      </c>
      <c r="H228" s="264">
        <v>0.61936675263834029</v>
      </c>
      <c r="I228" s="131"/>
    </row>
    <row r="229" spans="1:9" ht="12.75" customHeight="1">
      <c r="A229" s="260" t="s">
        <v>156</v>
      </c>
      <c r="B229" s="261"/>
      <c r="C229" s="262">
        <v>6938.8149999999996</v>
      </c>
      <c r="D229" s="263">
        <v>1.1947292047351727</v>
      </c>
      <c r="E229" s="260" t="s">
        <v>210</v>
      </c>
      <c r="F229" s="261"/>
      <c r="G229" s="33">
        <v>7621.2110000000002</v>
      </c>
      <c r="H229" s="264">
        <v>0.68448043184885288</v>
      </c>
      <c r="I229" s="131"/>
    </row>
    <row r="230" spans="1:9" ht="12.75" customHeight="1">
      <c r="A230" s="260" t="s">
        <v>181</v>
      </c>
      <c r="B230" s="261"/>
      <c r="C230" s="262">
        <v>4834.0020000000004</v>
      </c>
      <c r="D230" s="263">
        <v>1.2662962171404146</v>
      </c>
      <c r="E230" s="260" t="s">
        <v>181</v>
      </c>
      <c r="F230" s="261"/>
      <c r="G230" s="33">
        <v>4834.0020000000004</v>
      </c>
      <c r="H230" s="264">
        <v>0.72807017543859653</v>
      </c>
      <c r="I230" s="131"/>
    </row>
    <row r="231" spans="1:9" ht="12.75" customHeight="1">
      <c r="A231" s="260" t="s">
        <v>127</v>
      </c>
      <c r="B231" s="261"/>
      <c r="C231" s="262">
        <v>391.83699999999999</v>
      </c>
      <c r="D231" s="263">
        <v>1.3358553599302341</v>
      </c>
      <c r="E231" s="260" t="s">
        <v>207</v>
      </c>
      <c r="F231" s="261"/>
      <c r="G231" s="33">
        <v>497.637</v>
      </c>
      <c r="H231" s="264">
        <v>0.88070175438596487</v>
      </c>
      <c r="I231" s="131"/>
    </row>
    <row r="232" spans="1:9" ht="12.75" customHeight="1">
      <c r="A232" s="260" t="s">
        <v>253</v>
      </c>
      <c r="B232" s="261"/>
      <c r="C232" s="262">
        <v>3.0059999999999998</v>
      </c>
      <c r="D232" s="263">
        <v>1.4450213968715113</v>
      </c>
      <c r="E232" s="260" t="s">
        <v>266</v>
      </c>
      <c r="F232" s="261"/>
      <c r="G232" s="33">
        <v>307686.72899999999</v>
      </c>
      <c r="H232" s="264">
        <v>1</v>
      </c>
      <c r="I232" s="131"/>
    </row>
    <row r="233" spans="1:9" ht="12.75" customHeight="1">
      <c r="A233" s="260" t="s">
        <v>262</v>
      </c>
      <c r="B233" s="261"/>
      <c r="C233" s="262">
        <v>64.802000000000007</v>
      </c>
      <c r="D233" s="263">
        <v>1.6834347178405897</v>
      </c>
      <c r="E233" s="260" t="s">
        <v>208</v>
      </c>
      <c r="F233" s="261"/>
      <c r="G233" s="33">
        <v>35.377000000000002</v>
      </c>
      <c r="H233" s="264">
        <v>1.0149797570850203</v>
      </c>
      <c r="I233" s="131"/>
    </row>
    <row r="234" spans="1:9" ht="12.75" customHeight="1">
      <c r="A234" s="260" t="s">
        <v>206</v>
      </c>
      <c r="B234" s="261"/>
      <c r="C234" s="262">
        <v>35.771999999999998</v>
      </c>
      <c r="D234" s="263">
        <v>3.0156016242786921</v>
      </c>
      <c r="E234" s="260" t="s">
        <v>262</v>
      </c>
      <c r="F234" s="261"/>
      <c r="G234" s="33">
        <v>64.802000000000007</v>
      </c>
      <c r="H234" s="264">
        <v>1.0449730531800501</v>
      </c>
      <c r="I234" s="131"/>
    </row>
    <row r="235" spans="1:9" ht="12.75" customHeight="1">
      <c r="A235" s="260" t="s">
        <v>152</v>
      </c>
      <c r="B235" s="261"/>
      <c r="C235" s="262">
        <v>1597.7650000000001</v>
      </c>
      <c r="D235" s="263">
        <v>3.1067268647146826</v>
      </c>
      <c r="E235" s="260" t="s">
        <v>206</v>
      </c>
      <c r="F235" s="261"/>
      <c r="G235" s="33">
        <v>35.771999999999998</v>
      </c>
      <c r="H235" s="264">
        <v>2.2109221574557978</v>
      </c>
      <c r="I235" s="131"/>
    </row>
    <row r="236" spans="1:9">
      <c r="A236" s="265" t="s">
        <v>431</v>
      </c>
      <c r="B236" s="266"/>
      <c r="C236" s="267">
        <f>SUM(C6:C235)</f>
        <v>6817737.1230000034</v>
      </c>
      <c r="D236" s="263">
        <v>0.21917986593449057</v>
      </c>
      <c r="E236" s="265" t="s">
        <v>431</v>
      </c>
      <c r="F236" s="266"/>
      <c r="G236" s="267">
        <f>SUM(G6:G235)</f>
        <v>6817737.1230000006</v>
      </c>
      <c r="H236" s="264">
        <v>0.1265936356617999</v>
      </c>
      <c r="I236" s="131"/>
    </row>
    <row r="237" spans="1:9" ht="24.75" customHeight="1">
      <c r="A237" s="268" t="s">
        <v>432</v>
      </c>
      <c r="B237" s="269"/>
      <c r="C237" s="270" t="s">
        <v>433</v>
      </c>
      <c r="D237" s="271"/>
      <c r="E237" s="268" t="s">
        <v>434</v>
      </c>
      <c r="F237" s="269"/>
      <c r="G237" s="270" t="s">
        <v>433</v>
      </c>
      <c r="H237" s="272"/>
      <c r="I237" s="131"/>
    </row>
    <row r="238" spans="1:9" ht="15" customHeight="1">
      <c r="A238" s="260" t="s">
        <v>435</v>
      </c>
      <c r="B238" s="261"/>
      <c r="C238" s="273">
        <f>SUM(C6:C88)/C$236</f>
        <v>0.44977618140411219</v>
      </c>
      <c r="D238" s="274"/>
      <c r="E238" s="260" t="s">
        <v>435</v>
      </c>
      <c r="F238" s="261"/>
      <c r="G238" s="273">
        <f>SUM(G6:G134)/G$236</f>
        <v>0.73741672145724324</v>
      </c>
      <c r="H238" s="275"/>
      <c r="I238" s="131"/>
    </row>
    <row r="239" spans="1:9" ht="15" customHeight="1">
      <c r="A239" s="260" t="s">
        <v>436</v>
      </c>
      <c r="B239" s="261"/>
      <c r="C239" s="273">
        <f>SUM(C89:C140)/C$236</f>
        <v>0.31587970864038828</v>
      </c>
      <c r="D239" s="274"/>
      <c r="E239" s="260" t="s">
        <v>436</v>
      </c>
      <c r="F239" s="261"/>
      <c r="G239" s="273">
        <f>SUM(G135:G187)/G$236</f>
        <v>0.12437815872062623</v>
      </c>
      <c r="H239" s="275"/>
      <c r="I239" s="131"/>
    </row>
    <row r="240" spans="1:9" ht="15" customHeight="1">
      <c r="A240" s="260" t="s">
        <v>437</v>
      </c>
      <c r="B240" s="261"/>
      <c r="C240" s="273">
        <f>SUM(C141:C183)/C$236</f>
        <v>8.705992461892105E-2</v>
      </c>
      <c r="D240" s="274"/>
      <c r="E240" s="260" t="s">
        <v>437</v>
      </c>
      <c r="F240" s="261"/>
      <c r="G240" s="273">
        <f>SUM(G188:G216)/G$236</f>
        <v>5.8217450576232788E-2</v>
      </c>
      <c r="H240" s="275"/>
      <c r="I240" s="131"/>
    </row>
    <row r="241" spans="1:18" ht="15" customHeight="1">
      <c r="A241" s="260" t="s">
        <v>438</v>
      </c>
      <c r="B241" s="261"/>
      <c r="C241" s="273">
        <f>SUM(C184:C205)/C$236</f>
        <v>4.0072920101058562E-2</v>
      </c>
      <c r="D241" s="274"/>
      <c r="E241" s="260" t="s">
        <v>438</v>
      </c>
      <c r="F241" s="261"/>
      <c r="G241" s="273">
        <f>SUM(G217:G230)/G$236</f>
        <v>3.4764406536065849E-2</v>
      </c>
      <c r="H241" s="275"/>
      <c r="I241" s="131"/>
    </row>
    <row r="242" spans="1:18" ht="15" customHeight="1">
      <c r="A242" s="260" t="s">
        <v>439</v>
      </c>
      <c r="B242" s="261"/>
      <c r="C242" s="273">
        <f>SUM(C206:C235)/C$236</f>
        <v>0.10721126523551937</v>
      </c>
      <c r="D242" s="274"/>
      <c r="E242" s="260" t="s">
        <v>439</v>
      </c>
      <c r="F242" s="261"/>
      <c r="G242" s="273">
        <f>SUM(G231:G235)/G$236</f>
        <v>4.522326270983152E-2</v>
      </c>
      <c r="H242" s="275"/>
      <c r="I242" s="131"/>
    </row>
    <row r="243" spans="1:18" ht="15" customHeight="1">
      <c r="A243" s="260" t="s">
        <v>440</v>
      </c>
      <c r="B243" s="261"/>
      <c r="C243" s="273">
        <f>SUM(C6:C130)/C$236</f>
        <v>0.72430716481293078</v>
      </c>
      <c r="D243" s="274"/>
      <c r="E243" s="260" t="s">
        <v>440</v>
      </c>
      <c r="F243" s="261"/>
      <c r="G243" s="273">
        <f>SUM(G6:G176)/G$236</f>
        <v>0.85195989933447569</v>
      </c>
      <c r="H243" s="275"/>
      <c r="I243" s="131"/>
    </row>
    <row r="244" spans="1:18" ht="15" customHeight="1">
      <c r="A244" s="260" t="s">
        <v>441</v>
      </c>
      <c r="B244" s="261"/>
      <c r="C244" s="273">
        <f>SUM(C131:C171)/C$236</f>
        <v>0.1236181748863243</v>
      </c>
      <c r="D244" s="274"/>
      <c r="E244" s="260" t="s">
        <v>441</v>
      </c>
      <c r="F244" s="261"/>
      <c r="G244" s="273">
        <f>SUM(G177:G201)/G$236</f>
        <v>3.6314592295552776E-2</v>
      </c>
      <c r="H244" s="275"/>
      <c r="I244" s="131"/>
    </row>
    <row r="245" spans="1:18" ht="15" customHeight="1">
      <c r="A245" s="260" t="s">
        <v>442</v>
      </c>
      <c r="B245" s="261"/>
      <c r="C245" s="273">
        <f>SUM(C172:C195)/C$236</f>
        <v>1.8300162319121429E-2</v>
      </c>
      <c r="D245" s="274"/>
      <c r="E245" s="260" t="s">
        <v>442</v>
      </c>
      <c r="F245" s="261"/>
      <c r="G245" s="273">
        <f>SUM(G202:G227)/G$236</f>
        <v>6.4674921025112089E-2</v>
      </c>
      <c r="H245" s="275"/>
      <c r="I245" s="131"/>
    </row>
    <row r="246" spans="1:18" ht="15" customHeight="1">
      <c r="A246" s="260" t="s">
        <v>443</v>
      </c>
      <c r="B246" s="261"/>
      <c r="C246" s="273">
        <f>SUM(C196:C214)/C$236</f>
        <v>7.3712103581204586E-2</v>
      </c>
      <c r="D246" s="274"/>
      <c r="E246" s="260" t="s">
        <v>443</v>
      </c>
      <c r="F246" s="261"/>
      <c r="G246" s="273">
        <f>SUM(G228:G230)/G$236</f>
        <v>1.827324635027586E-3</v>
      </c>
      <c r="H246" s="275"/>
      <c r="I246" s="131"/>
    </row>
    <row r="247" spans="1:18" ht="15" customHeight="1">
      <c r="A247" s="260" t="s">
        <v>444</v>
      </c>
      <c r="B247" s="261"/>
      <c r="C247" s="276">
        <f>SUM(C215:C235)/C$236</f>
        <v>6.0062394400418391E-2</v>
      </c>
      <c r="D247" s="277"/>
      <c r="E247" s="260" t="s">
        <v>444</v>
      </c>
      <c r="F247" s="261"/>
      <c r="G247" s="273">
        <f>SUM(G231:G235)/G$236</f>
        <v>4.522326270983152E-2</v>
      </c>
      <c r="H247" s="275"/>
      <c r="I247" s="131"/>
    </row>
    <row r="248" spans="1:18" ht="18" customHeight="1">
      <c r="A248" s="119" t="s">
        <v>296</v>
      </c>
      <c r="B248" s="120"/>
      <c r="C248" s="278" t="s">
        <v>18</v>
      </c>
      <c r="D248" s="278" t="s">
        <v>20</v>
      </c>
      <c r="E248" s="279"/>
      <c r="F248" s="120"/>
      <c r="G248" s="278" t="s">
        <v>22</v>
      </c>
      <c r="H248" s="280" t="str">
        <f>D248</f>
        <v>[B]</v>
      </c>
      <c r="I248" s="131"/>
    </row>
    <row r="249" spans="1:18" ht="18" customHeight="1">
      <c r="A249" s="127" t="s">
        <v>300</v>
      </c>
      <c r="B249" s="209">
        <v>40860</v>
      </c>
      <c r="C249" s="128"/>
      <c r="D249" s="128"/>
      <c r="E249" s="128"/>
      <c r="F249" s="128"/>
      <c r="G249" s="280"/>
      <c r="H249" s="280"/>
      <c r="I249" s="131"/>
    </row>
    <row r="250" spans="1:18" s="136" customFormat="1" ht="18" customHeight="1">
      <c r="A250" s="132" t="s">
        <v>303</v>
      </c>
      <c r="B250" s="133"/>
      <c r="C250" s="133"/>
      <c r="D250" s="133"/>
      <c r="E250" s="133"/>
      <c r="F250" s="133"/>
      <c r="G250" s="133"/>
      <c r="H250" s="133"/>
      <c r="I250" s="131"/>
      <c r="J250"/>
      <c r="K250"/>
      <c r="L250"/>
      <c r="M250"/>
      <c r="N250"/>
      <c r="O250"/>
      <c r="P250"/>
      <c r="Q250"/>
      <c r="R250" s="139"/>
    </row>
    <row r="251" spans="1:18" s="139" customFormat="1" ht="18" customHeight="1">
      <c r="A251" s="137" t="str">
        <f>C248</f>
        <v>[A]</v>
      </c>
      <c r="B251" s="138" t="s">
        <v>445</v>
      </c>
      <c r="C251" s="138"/>
      <c r="D251" s="138"/>
      <c r="E251" s="138"/>
      <c r="F251" s="138"/>
      <c r="G251" s="138"/>
      <c r="H251" s="138"/>
      <c r="I251" s="212"/>
    </row>
    <row r="252" spans="1:18">
      <c r="A252" s="137" t="str">
        <f>D248</f>
        <v>[B]</v>
      </c>
      <c r="B252" s="138" t="s">
        <v>446</v>
      </c>
      <c r="C252" s="138"/>
      <c r="D252" s="138"/>
      <c r="E252" s="138"/>
      <c r="F252" s="138"/>
      <c r="G252" s="138"/>
      <c r="H252" s="138"/>
      <c r="I252" s="131"/>
    </row>
    <row r="253" spans="1:18" s="139" customFormat="1" ht="18" customHeight="1">
      <c r="A253" s="137" t="str">
        <f>G248</f>
        <v>[C]</v>
      </c>
      <c r="B253" s="138" t="s">
        <v>447</v>
      </c>
      <c r="C253" s="138"/>
      <c r="D253" s="138"/>
      <c r="E253" s="138"/>
      <c r="F253" s="138"/>
      <c r="G253" s="138"/>
      <c r="H253" s="138"/>
      <c r="I253" s="212"/>
    </row>
    <row r="254" spans="1:18" s="136" customFormat="1" ht="18" customHeight="1">
      <c r="A254" s="141" t="s">
        <v>448</v>
      </c>
      <c r="B254" s="141"/>
      <c r="C254" s="133"/>
      <c r="D254" s="133"/>
      <c r="E254" s="133"/>
      <c r="F254" s="133"/>
      <c r="G254" s="133"/>
      <c r="H254" s="133"/>
      <c r="I254" s="131"/>
      <c r="J254"/>
      <c r="K254"/>
      <c r="L254"/>
      <c r="M254"/>
      <c r="N254"/>
      <c r="O254"/>
      <c r="P254"/>
      <c r="Q254"/>
      <c r="R254" s="139"/>
    </row>
    <row r="255" spans="1:18" ht="24.75" customHeight="1">
      <c r="A255" s="137" t="s">
        <v>317</v>
      </c>
      <c r="B255" s="281" t="s">
        <v>449</v>
      </c>
      <c r="C255" s="281"/>
      <c r="D255" s="281"/>
      <c r="E255" s="281"/>
      <c r="F255" s="281"/>
      <c r="G255" s="281"/>
      <c r="H255" s="281"/>
      <c r="I255" s="282"/>
      <c r="J255" s="282"/>
      <c r="K255" s="282"/>
    </row>
    <row r="256" spans="1:18" ht="24.75" customHeight="1">
      <c r="A256" s="137" t="s">
        <v>319</v>
      </c>
      <c r="B256" s="142" t="s">
        <v>318</v>
      </c>
      <c r="C256" s="142"/>
      <c r="D256" s="142"/>
      <c r="E256" s="142"/>
      <c r="F256" s="142"/>
      <c r="G256" s="142"/>
      <c r="H256" s="142"/>
      <c r="I256" s="282"/>
      <c r="J256" s="282"/>
      <c r="K256" s="282"/>
    </row>
    <row r="257" spans="1:21" ht="18">
      <c r="A257" s="145" t="s">
        <v>450</v>
      </c>
      <c r="B257" s="145"/>
      <c r="C257" s="145"/>
      <c r="D257" s="145"/>
      <c r="E257" s="145"/>
      <c r="F257" s="145"/>
      <c r="G257" s="145"/>
      <c r="H257" s="145"/>
      <c r="I257" s="145"/>
      <c r="J257" s="145"/>
      <c r="K257" s="145"/>
      <c r="L257" s="145"/>
      <c r="M257" s="145"/>
      <c r="N257" s="145"/>
      <c r="O257" s="145"/>
      <c r="P257" s="145"/>
      <c r="U257" s="131"/>
    </row>
    <row r="258" spans="1:21">
      <c r="A258"/>
      <c r="B258"/>
    </row>
  </sheetData>
  <mergeCells count="523">
    <mergeCell ref="B256:H256"/>
    <mergeCell ref="A257:P257"/>
    <mergeCell ref="B249:F249"/>
    <mergeCell ref="B251:H251"/>
    <mergeCell ref="B252:H252"/>
    <mergeCell ref="B253:H253"/>
    <mergeCell ref="A254:B254"/>
    <mergeCell ref="B255:H255"/>
    <mergeCell ref="A247:B247"/>
    <mergeCell ref="C247:D247"/>
    <mergeCell ref="E247:F247"/>
    <mergeCell ref="G247:H247"/>
    <mergeCell ref="A248:B248"/>
    <mergeCell ref="E248:F248"/>
    <mergeCell ref="A245:B245"/>
    <mergeCell ref="C245:D245"/>
    <mergeCell ref="E245:F245"/>
    <mergeCell ref="G245:H245"/>
    <mergeCell ref="A246:B246"/>
    <mergeCell ref="C246:D246"/>
    <mergeCell ref="E246:F246"/>
    <mergeCell ref="G246:H246"/>
    <mergeCell ref="A243:B243"/>
    <mergeCell ref="C243:D243"/>
    <mergeCell ref="E243:F243"/>
    <mergeCell ref="G243:H243"/>
    <mergeCell ref="A244:B244"/>
    <mergeCell ref="C244:D244"/>
    <mergeCell ref="E244:F244"/>
    <mergeCell ref="G244:H244"/>
    <mergeCell ref="A241:B241"/>
    <mergeCell ref="C241:D241"/>
    <mergeCell ref="E241:F241"/>
    <mergeCell ref="G241:H241"/>
    <mergeCell ref="A242:B242"/>
    <mergeCell ref="C242:D242"/>
    <mergeCell ref="E242:F242"/>
    <mergeCell ref="G242:H242"/>
    <mergeCell ref="A239:B239"/>
    <mergeCell ref="C239:D239"/>
    <mergeCell ref="E239:F239"/>
    <mergeCell ref="G239:H239"/>
    <mergeCell ref="A240:B240"/>
    <mergeCell ref="C240:D240"/>
    <mergeCell ref="E240:F240"/>
    <mergeCell ref="G240:H240"/>
    <mergeCell ref="A237:B237"/>
    <mergeCell ref="C237:D237"/>
    <mergeCell ref="E237:F237"/>
    <mergeCell ref="G237:H237"/>
    <mergeCell ref="A238:B238"/>
    <mergeCell ref="C238:D238"/>
    <mergeCell ref="E238:F238"/>
    <mergeCell ref="G238:H238"/>
    <mergeCell ref="A234:B234"/>
    <mergeCell ref="E234:F234"/>
    <mergeCell ref="A235:B235"/>
    <mergeCell ref="E235:F235"/>
    <mergeCell ref="A236:B236"/>
    <mergeCell ref="E236:F236"/>
    <mergeCell ref="A231:B231"/>
    <mergeCell ref="E231:F231"/>
    <mergeCell ref="A232:B232"/>
    <mergeCell ref="E232:F232"/>
    <mergeCell ref="A233:B233"/>
    <mergeCell ref="E233:F233"/>
    <mergeCell ref="A228:B228"/>
    <mergeCell ref="E228:F228"/>
    <mergeCell ref="A229:B229"/>
    <mergeCell ref="E229:F229"/>
    <mergeCell ref="A230:B230"/>
    <mergeCell ref="E230:F230"/>
    <mergeCell ref="A225:B225"/>
    <mergeCell ref="E225:F225"/>
    <mergeCell ref="A226:B226"/>
    <mergeCell ref="E226:F226"/>
    <mergeCell ref="A227:B227"/>
    <mergeCell ref="E227:F227"/>
    <mergeCell ref="A222:B222"/>
    <mergeCell ref="E222:F222"/>
    <mergeCell ref="A223:B223"/>
    <mergeCell ref="E223:F223"/>
    <mergeCell ref="A224:B224"/>
    <mergeCell ref="E224:F224"/>
    <mergeCell ref="A219:B219"/>
    <mergeCell ref="E219:F219"/>
    <mergeCell ref="A220:B220"/>
    <mergeCell ref="E220:F220"/>
    <mergeCell ref="A221:B221"/>
    <mergeCell ref="E221:F221"/>
    <mergeCell ref="A216:B216"/>
    <mergeCell ref="E216:F216"/>
    <mergeCell ref="A217:B217"/>
    <mergeCell ref="E217:F217"/>
    <mergeCell ref="A218:B218"/>
    <mergeCell ref="E218:F218"/>
    <mergeCell ref="A213:B213"/>
    <mergeCell ref="E213:F213"/>
    <mergeCell ref="A214:B214"/>
    <mergeCell ref="E214:F214"/>
    <mergeCell ref="A215:B215"/>
    <mergeCell ref="E215:F215"/>
    <mergeCell ref="A210:B210"/>
    <mergeCell ref="E210:F210"/>
    <mergeCell ref="A211:B211"/>
    <mergeCell ref="E211:F211"/>
    <mergeCell ref="A212:B212"/>
    <mergeCell ref="E212:F212"/>
    <mergeCell ref="A207:B207"/>
    <mergeCell ref="E207:F207"/>
    <mergeCell ref="A208:B208"/>
    <mergeCell ref="E208:F208"/>
    <mergeCell ref="A209:B209"/>
    <mergeCell ref="E209:F209"/>
    <mergeCell ref="A204:B204"/>
    <mergeCell ref="E204:F204"/>
    <mergeCell ref="A205:B205"/>
    <mergeCell ref="E205:F205"/>
    <mergeCell ref="A206:B206"/>
    <mergeCell ref="E206:F206"/>
    <mergeCell ref="A201:B201"/>
    <mergeCell ref="E201:F201"/>
    <mergeCell ref="A202:B202"/>
    <mergeCell ref="E202:F202"/>
    <mergeCell ref="A203:B203"/>
    <mergeCell ref="E203:F203"/>
    <mergeCell ref="A198:B198"/>
    <mergeCell ref="E198:F198"/>
    <mergeCell ref="A199:B199"/>
    <mergeCell ref="E199:F199"/>
    <mergeCell ref="A200:B200"/>
    <mergeCell ref="E200:F200"/>
    <mergeCell ref="A195:B195"/>
    <mergeCell ref="E195:F195"/>
    <mergeCell ref="A196:B196"/>
    <mergeCell ref="E196:F196"/>
    <mergeCell ref="A197:B197"/>
    <mergeCell ref="E197:F197"/>
    <mergeCell ref="A192:B192"/>
    <mergeCell ref="E192:F192"/>
    <mergeCell ref="A193:B193"/>
    <mergeCell ref="E193:F193"/>
    <mergeCell ref="A194:B194"/>
    <mergeCell ref="E194:F194"/>
    <mergeCell ref="A189:B189"/>
    <mergeCell ref="E189:F189"/>
    <mergeCell ref="A190:B190"/>
    <mergeCell ref="E190:F190"/>
    <mergeCell ref="A191:B191"/>
    <mergeCell ref="E191:F191"/>
    <mergeCell ref="A186:B186"/>
    <mergeCell ref="E186:F186"/>
    <mergeCell ref="A187:B187"/>
    <mergeCell ref="E187:F187"/>
    <mergeCell ref="A188:B188"/>
    <mergeCell ref="E188:F188"/>
    <mergeCell ref="A183:B183"/>
    <mergeCell ref="E183:F183"/>
    <mergeCell ref="A184:B184"/>
    <mergeCell ref="E184:F184"/>
    <mergeCell ref="A185:B185"/>
    <mergeCell ref="E185:F185"/>
    <mergeCell ref="A180:B180"/>
    <mergeCell ref="E180:F180"/>
    <mergeCell ref="A181:B181"/>
    <mergeCell ref="E181:F181"/>
    <mergeCell ref="A182:B182"/>
    <mergeCell ref="E182:F182"/>
    <mergeCell ref="A177:B177"/>
    <mergeCell ref="E177:F177"/>
    <mergeCell ref="A178:B178"/>
    <mergeCell ref="E178:F178"/>
    <mergeCell ref="A179:B179"/>
    <mergeCell ref="E179:F179"/>
    <mergeCell ref="A174:B174"/>
    <mergeCell ref="E174:F174"/>
    <mergeCell ref="A175:B175"/>
    <mergeCell ref="E175:F175"/>
    <mergeCell ref="A176:B176"/>
    <mergeCell ref="E176:F176"/>
    <mergeCell ref="A171:B171"/>
    <mergeCell ref="E171:F171"/>
    <mergeCell ref="A172:B172"/>
    <mergeCell ref="E172:F172"/>
    <mergeCell ref="A173:B173"/>
    <mergeCell ref="E173:F173"/>
    <mergeCell ref="A168:B168"/>
    <mergeCell ref="E168:F168"/>
    <mergeCell ref="A169:B169"/>
    <mergeCell ref="E169:F169"/>
    <mergeCell ref="A170:B170"/>
    <mergeCell ref="E170:F170"/>
    <mergeCell ref="A165:B165"/>
    <mergeCell ref="E165:F165"/>
    <mergeCell ref="A166:B166"/>
    <mergeCell ref="E166:F166"/>
    <mergeCell ref="A167:B167"/>
    <mergeCell ref="E167:F167"/>
    <mergeCell ref="A162:B162"/>
    <mergeCell ref="E162:F162"/>
    <mergeCell ref="A163:B163"/>
    <mergeCell ref="E163:F163"/>
    <mergeCell ref="A164:B164"/>
    <mergeCell ref="E164:F164"/>
    <mergeCell ref="A159:B159"/>
    <mergeCell ref="E159:F159"/>
    <mergeCell ref="A160:B160"/>
    <mergeCell ref="E160:F160"/>
    <mergeCell ref="A161:B161"/>
    <mergeCell ref="E161:F161"/>
    <mergeCell ref="A156:B156"/>
    <mergeCell ref="E156:F156"/>
    <mergeCell ref="A157:B157"/>
    <mergeCell ref="E157:F157"/>
    <mergeCell ref="A158:B158"/>
    <mergeCell ref="E158:F158"/>
    <mergeCell ref="A153:B153"/>
    <mergeCell ref="E153:F153"/>
    <mergeCell ref="A154:B154"/>
    <mergeCell ref="E154:F154"/>
    <mergeCell ref="A155:B155"/>
    <mergeCell ref="E155:F155"/>
    <mergeCell ref="A150:B150"/>
    <mergeCell ref="E150:F150"/>
    <mergeCell ref="A151:B151"/>
    <mergeCell ref="E151:F151"/>
    <mergeCell ref="A152:B152"/>
    <mergeCell ref="E152:F152"/>
    <mergeCell ref="A147:B147"/>
    <mergeCell ref="E147:F147"/>
    <mergeCell ref="A148:B148"/>
    <mergeCell ref="E148:F148"/>
    <mergeCell ref="A149:B149"/>
    <mergeCell ref="E149:F149"/>
    <mergeCell ref="A144:B144"/>
    <mergeCell ref="E144:F144"/>
    <mergeCell ref="A145:B145"/>
    <mergeCell ref="E145:F145"/>
    <mergeCell ref="A146:B146"/>
    <mergeCell ref="E146:F146"/>
    <mergeCell ref="A141:B141"/>
    <mergeCell ref="E141:F141"/>
    <mergeCell ref="A142:B142"/>
    <mergeCell ref="E142:F142"/>
    <mergeCell ref="A143:B143"/>
    <mergeCell ref="E143:F143"/>
    <mergeCell ref="A138:B138"/>
    <mergeCell ref="E138:F138"/>
    <mergeCell ref="A139:B139"/>
    <mergeCell ref="E139:F139"/>
    <mergeCell ref="A140:B140"/>
    <mergeCell ref="E140:F140"/>
    <mergeCell ref="A135:B135"/>
    <mergeCell ref="E135:F135"/>
    <mergeCell ref="A136:B136"/>
    <mergeCell ref="E136:F136"/>
    <mergeCell ref="A137:B137"/>
    <mergeCell ref="E137:F137"/>
    <mergeCell ref="A132:B132"/>
    <mergeCell ref="E132:F132"/>
    <mergeCell ref="A133:B133"/>
    <mergeCell ref="E133:F133"/>
    <mergeCell ref="A134:B134"/>
    <mergeCell ref="E134:F134"/>
    <mergeCell ref="A129:B129"/>
    <mergeCell ref="E129:F129"/>
    <mergeCell ref="A130:B130"/>
    <mergeCell ref="E130:F130"/>
    <mergeCell ref="A131:B131"/>
    <mergeCell ref="E131:F131"/>
    <mergeCell ref="A126:B126"/>
    <mergeCell ref="E126:F126"/>
    <mergeCell ref="A127:B127"/>
    <mergeCell ref="E127:F127"/>
    <mergeCell ref="A128:B128"/>
    <mergeCell ref="E128:F128"/>
    <mergeCell ref="A123:B123"/>
    <mergeCell ref="E123:F123"/>
    <mergeCell ref="A124:B124"/>
    <mergeCell ref="E124:F124"/>
    <mergeCell ref="A125:B125"/>
    <mergeCell ref="E125:F125"/>
    <mergeCell ref="A120:B120"/>
    <mergeCell ref="E120:F120"/>
    <mergeCell ref="A121:B121"/>
    <mergeCell ref="E121:F121"/>
    <mergeCell ref="A122:B122"/>
    <mergeCell ref="E122:F122"/>
    <mergeCell ref="A117:B117"/>
    <mergeCell ref="E117:F117"/>
    <mergeCell ref="A118:B118"/>
    <mergeCell ref="E118:F118"/>
    <mergeCell ref="A119:B119"/>
    <mergeCell ref="E119:F119"/>
    <mergeCell ref="A114:B114"/>
    <mergeCell ref="E114:F114"/>
    <mergeCell ref="A115:B115"/>
    <mergeCell ref="E115:F115"/>
    <mergeCell ref="A116:B116"/>
    <mergeCell ref="E116:F116"/>
    <mergeCell ref="A111:B111"/>
    <mergeCell ref="E111:F111"/>
    <mergeCell ref="A112:B112"/>
    <mergeCell ref="E112:F112"/>
    <mergeCell ref="A113:B113"/>
    <mergeCell ref="E113:F113"/>
    <mergeCell ref="A108:B108"/>
    <mergeCell ref="E108:F108"/>
    <mergeCell ref="A109:B109"/>
    <mergeCell ref="E109:F109"/>
    <mergeCell ref="A110:B110"/>
    <mergeCell ref="E110:F110"/>
    <mergeCell ref="A105:B105"/>
    <mergeCell ref="E105:F105"/>
    <mergeCell ref="A106:B106"/>
    <mergeCell ref="E106:F106"/>
    <mergeCell ref="A107:B107"/>
    <mergeCell ref="E107:F107"/>
    <mergeCell ref="A102:B102"/>
    <mergeCell ref="E102:F102"/>
    <mergeCell ref="A103:B103"/>
    <mergeCell ref="E103:F103"/>
    <mergeCell ref="A104:B104"/>
    <mergeCell ref="E104:F104"/>
    <mergeCell ref="A99:B99"/>
    <mergeCell ref="E99:F99"/>
    <mergeCell ref="A100:B100"/>
    <mergeCell ref="E100:F100"/>
    <mergeCell ref="A101:B101"/>
    <mergeCell ref="E101:F101"/>
    <mergeCell ref="A96:B96"/>
    <mergeCell ref="E96:F96"/>
    <mergeCell ref="A97:B97"/>
    <mergeCell ref="E97:F97"/>
    <mergeCell ref="A98:B98"/>
    <mergeCell ref="E98:F98"/>
    <mergeCell ref="A93:B93"/>
    <mergeCell ref="E93:F93"/>
    <mergeCell ref="A94:B94"/>
    <mergeCell ref="E94:F94"/>
    <mergeCell ref="A95:B95"/>
    <mergeCell ref="E95:F95"/>
    <mergeCell ref="A90:B90"/>
    <mergeCell ref="E90:F90"/>
    <mergeCell ref="A91:B91"/>
    <mergeCell ref="E91:F91"/>
    <mergeCell ref="A92:B92"/>
    <mergeCell ref="E92:F92"/>
    <mergeCell ref="A87:B87"/>
    <mergeCell ref="E87:F87"/>
    <mergeCell ref="A88:B88"/>
    <mergeCell ref="E88:F88"/>
    <mergeCell ref="A89:B89"/>
    <mergeCell ref="E89:F89"/>
    <mergeCell ref="A84:B84"/>
    <mergeCell ref="E84:F84"/>
    <mergeCell ref="A85:B85"/>
    <mergeCell ref="E85:F85"/>
    <mergeCell ref="A86:B86"/>
    <mergeCell ref="E86:F86"/>
    <mergeCell ref="A81:B81"/>
    <mergeCell ref="E81:F81"/>
    <mergeCell ref="A82:B82"/>
    <mergeCell ref="E82:F82"/>
    <mergeCell ref="A83:B83"/>
    <mergeCell ref="E83:F83"/>
    <mergeCell ref="A78:B78"/>
    <mergeCell ref="E78:F78"/>
    <mergeCell ref="A79:B79"/>
    <mergeCell ref="E79:F79"/>
    <mergeCell ref="A80:B80"/>
    <mergeCell ref="E80:F80"/>
    <mergeCell ref="A75:B75"/>
    <mergeCell ref="E75:F75"/>
    <mergeCell ref="A76:B76"/>
    <mergeCell ref="E76:F76"/>
    <mergeCell ref="A77:B77"/>
    <mergeCell ref="E77:F77"/>
    <mergeCell ref="A72:B72"/>
    <mergeCell ref="E72:F72"/>
    <mergeCell ref="A73:B73"/>
    <mergeCell ref="E73:F73"/>
    <mergeCell ref="A74:B74"/>
    <mergeCell ref="E74:F74"/>
    <mergeCell ref="A69:B69"/>
    <mergeCell ref="E69:F69"/>
    <mergeCell ref="A70:B70"/>
    <mergeCell ref="E70:F70"/>
    <mergeCell ref="A71:B71"/>
    <mergeCell ref="E71:F71"/>
    <mergeCell ref="A66:B66"/>
    <mergeCell ref="E66:F66"/>
    <mergeCell ref="A67:B67"/>
    <mergeCell ref="E67:F67"/>
    <mergeCell ref="A68:B68"/>
    <mergeCell ref="E68:F68"/>
    <mergeCell ref="A63:B63"/>
    <mergeCell ref="E63:F63"/>
    <mergeCell ref="A64:B64"/>
    <mergeCell ref="E64:F64"/>
    <mergeCell ref="A65:B65"/>
    <mergeCell ref="E65:F65"/>
    <mergeCell ref="A60:B60"/>
    <mergeCell ref="E60:F60"/>
    <mergeCell ref="A61:B61"/>
    <mergeCell ref="E61:F61"/>
    <mergeCell ref="A62:B62"/>
    <mergeCell ref="E62:F62"/>
    <mergeCell ref="A57:B57"/>
    <mergeCell ref="E57:F57"/>
    <mergeCell ref="A58:B58"/>
    <mergeCell ref="E58:F58"/>
    <mergeCell ref="A59:B59"/>
    <mergeCell ref="E59:F59"/>
    <mergeCell ref="A54:B54"/>
    <mergeCell ref="E54:F54"/>
    <mergeCell ref="A55:B55"/>
    <mergeCell ref="E55:F55"/>
    <mergeCell ref="A56:B56"/>
    <mergeCell ref="E56:F56"/>
    <mergeCell ref="A51:B51"/>
    <mergeCell ref="E51:F51"/>
    <mergeCell ref="A52:B52"/>
    <mergeCell ref="E52:F52"/>
    <mergeCell ref="A53:B53"/>
    <mergeCell ref="E53:F53"/>
    <mergeCell ref="A48:B48"/>
    <mergeCell ref="E48:F48"/>
    <mergeCell ref="A49:B49"/>
    <mergeCell ref="E49:F49"/>
    <mergeCell ref="A50:B50"/>
    <mergeCell ref="E50:F50"/>
    <mergeCell ref="A45:B45"/>
    <mergeCell ref="E45:F45"/>
    <mergeCell ref="A46:B46"/>
    <mergeCell ref="E46:F46"/>
    <mergeCell ref="A47:B47"/>
    <mergeCell ref="E47:F47"/>
    <mergeCell ref="A42:B42"/>
    <mergeCell ref="E42:F42"/>
    <mergeCell ref="A43:B43"/>
    <mergeCell ref="E43:F43"/>
    <mergeCell ref="A44:B44"/>
    <mergeCell ref="E44:F44"/>
    <mergeCell ref="A39:B39"/>
    <mergeCell ref="E39:F39"/>
    <mergeCell ref="A40:B40"/>
    <mergeCell ref="E40:F40"/>
    <mergeCell ref="A41:B41"/>
    <mergeCell ref="E41:F41"/>
    <mergeCell ref="A36:B36"/>
    <mergeCell ref="E36:F36"/>
    <mergeCell ref="A37:B37"/>
    <mergeCell ref="E37:F37"/>
    <mergeCell ref="A38:B38"/>
    <mergeCell ref="E38:F38"/>
    <mergeCell ref="A33:B33"/>
    <mergeCell ref="E33:F33"/>
    <mergeCell ref="A34:B34"/>
    <mergeCell ref="E34:F34"/>
    <mergeCell ref="A35:B35"/>
    <mergeCell ref="E35:F35"/>
    <mergeCell ref="A30:B30"/>
    <mergeCell ref="E30:F30"/>
    <mergeCell ref="A31:B31"/>
    <mergeCell ref="E31:F31"/>
    <mergeCell ref="A32:B32"/>
    <mergeCell ref="E32:F32"/>
    <mergeCell ref="A27:B27"/>
    <mergeCell ref="E27:F27"/>
    <mergeCell ref="A28:B28"/>
    <mergeCell ref="E28:F28"/>
    <mergeCell ref="A29:B29"/>
    <mergeCell ref="E29:F29"/>
    <mergeCell ref="A24:B24"/>
    <mergeCell ref="E24:F24"/>
    <mergeCell ref="A25:B25"/>
    <mergeCell ref="E25:F25"/>
    <mergeCell ref="A26:B26"/>
    <mergeCell ref="E26:F26"/>
    <mergeCell ref="A21:B21"/>
    <mergeCell ref="E21:F21"/>
    <mergeCell ref="A22:B22"/>
    <mergeCell ref="E22:F22"/>
    <mergeCell ref="A23:B23"/>
    <mergeCell ref="E23:F23"/>
    <mergeCell ref="A18:B18"/>
    <mergeCell ref="E18:F18"/>
    <mergeCell ref="A19:B19"/>
    <mergeCell ref="E19:F19"/>
    <mergeCell ref="A20:B20"/>
    <mergeCell ref="E20:F20"/>
    <mergeCell ref="A15:B15"/>
    <mergeCell ref="E15:F15"/>
    <mergeCell ref="A16:B16"/>
    <mergeCell ref="E16:F16"/>
    <mergeCell ref="A17:B17"/>
    <mergeCell ref="E17:F17"/>
    <mergeCell ref="A12:B12"/>
    <mergeCell ref="E12:F12"/>
    <mergeCell ref="A13:B13"/>
    <mergeCell ref="E13:F13"/>
    <mergeCell ref="A14:B14"/>
    <mergeCell ref="E14:F14"/>
    <mergeCell ref="A9:B9"/>
    <mergeCell ref="E9:F9"/>
    <mergeCell ref="A10:B10"/>
    <mergeCell ref="E10:F10"/>
    <mergeCell ref="A11:B11"/>
    <mergeCell ref="E11:F11"/>
    <mergeCell ref="A6:B6"/>
    <mergeCell ref="E6:F6"/>
    <mergeCell ref="A7:B7"/>
    <mergeCell ref="E7:F7"/>
    <mergeCell ref="A8:B8"/>
    <mergeCell ref="E8:F8"/>
    <mergeCell ref="A1:H1"/>
    <mergeCell ref="A2:B5"/>
    <mergeCell ref="C2:C5"/>
    <mergeCell ref="D2:D5"/>
    <mergeCell ref="E2:F5"/>
    <mergeCell ref="G2:G5"/>
    <mergeCell ref="H2:H5"/>
  </mergeCells>
  <printOptions horizontalCentered="1"/>
  <pageMargins left="0.7" right="0.7" top="0.75" bottom="0.75" header="0.3" footer="0.3"/>
  <pageSetup scale="92" fitToHeight="5" orientation="portrait" horizontalDpi="300" r:id="rId1"/>
  <rowBreaks count="1" manualBreakCount="1">
    <brk id="13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Table 1.7 </vt:lpstr>
      <vt:lpstr>Table 1.7.1</vt:lpstr>
      <vt:lpstr>Table 1.7.2</vt:lpstr>
      <vt:lpstr>'Table 1.7 '!Print_Area</vt:lpstr>
      <vt:lpstr>'Table 1.7.1'!Print_Area</vt:lpstr>
      <vt:lpstr>'Table 1.7.2'!Print_Area</vt:lpstr>
      <vt:lpstr>'Table 1.7 '!Print_Titles</vt:lpstr>
      <vt:lpstr>'Table 1.7.1'!Print_Titles</vt:lpstr>
      <vt:lpstr>'Table 1.7.2'!Print_Titles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7Copy</dc:creator>
  <cp:lastModifiedBy>7Copy</cp:lastModifiedBy>
  <dcterms:created xsi:type="dcterms:W3CDTF">2013-09-03T12:30:35Z</dcterms:created>
  <dcterms:modified xsi:type="dcterms:W3CDTF">2013-09-03T12:32:10Z</dcterms:modified>
</cp:coreProperties>
</file>